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_HOME\Жемчуг\2023-2024\Меню\"/>
    </mc:Choice>
  </mc:AlternateContent>
  <bookViews>
    <workbookView xWindow="360" yWindow="15" windowWidth="1545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2" i="1" l="1"/>
  <c r="L112" i="1"/>
  <c r="J112" i="1"/>
  <c r="I112" i="1"/>
  <c r="H112" i="1"/>
  <c r="G112" i="1"/>
  <c r="L111" i="1" l="1"/>
  <c r="F187" i="1"/>
  <c r="L169" i="1"/>
  <c r="J169" i="1"/>
  <c r="I169" i="1"/>
  <c r="H169" i="1"/>
  <c r="G169" i="1"/>
  <c r="F169" i="1"/>
  <c r="F92" i="1"/>
  <c r="F110" i="1"/>
  <c r="F149" i="1"/>
  <c r="L150" i="1"/>
  <c r="J150" i="1"/>
  <c r="I150" i="1"/>
  <c r="H150" i="1"/>
  <c r="G150" i="1"/>
  <c r="F150" i="1"/>
  <c r="L131" i="1"/>
  <c r="J131" i="1"/>
  <c r="I131" i="1"/>
  <c r="H131" i="1"/>
  <c r="G131" i="1"/>
  <c r="F131" i="1"/>
  <c r="L74" i="1"/>
  <c r="J74" i="1"/>
  <c r="I74" i="1"/>
  <c r="H74" i="1"/>
  <c r="G74" i="1"/>
  <c r="F74" i="1"/>
  <c r="L55" i="1"/>
  <c r="I55" i="1"/>
  <c r="G55" i="1"/>
  <c r="J55" i="1"/>
  <c r="H55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L119" i="1" l="1"/>
  <c r="H195" i="1"/>
  <c r="H176" i="1"/>
  <c r="I138" i="1"/>
  <c r="G138" i="1"/>
  <c r="J138" i="1"/>
  <c r="H138" i="1"/>
  <c r="F138" i="1"/>
  <c r="I81" i="1"/>
  <c r="H81" i="1"/>
  <c r="F81" i="1"/>
  <c r="G81" i="1"/>
  <c r="J62" i="1"/>
  <c r="L62" i="1"/>
  <c r="G62" i="1"/>
  <c r="I43" i="1"/>
  <c r="J24" i="1"/>
  <c r="I24" i="1"/>
  <c r="J119" i="1"/>
  <c r="H119" i="1"/>
  <c r="L24" i="1"/>
  <c r="G43" i="1"/>
  <c r="L81" i="1"/>
  <c r="G100" i="1"/>
  <c r="L138" i="1"/>
  <c r="G157" i="1"/>
  <c r="L195" i="1"/>
  <c r="H43" i="1"/>
  <c r="H100" i="1"/>
  <c r="H157" i="1"/>
  <c r="I100" i="1"/>
  <c r="I157" i="1"/>
  <c r="J43" i="1"/>
  <c r="F62" i="1"/>
  <c r="J100" i="1"/>
  <c r="F119" i="1"/>
  <c r="J157" i="1"/>
  <c r="F176" i="1"/>
  <c r="I62" i="1"/>
  <c r="I119" i="1"/>
  <c r="I176" i="1"/>
  <c r="H24" i="1"/>
  <c r="G196" i="1" l="1"/>
  <c r="F196" i="1"/>
  <c r="I196" i="1"/>
  <c r="J196" i="1"/>
  <c r="H196" i="1"/>
  <c r="L196" i="1"/>
</calcChain>
</file>

<file path=xl/sharedStrings.xml><?xml version="1.0" encoding="utf-8"?>
<sst xmlns="http://schemas.openxmlformats.org/spreadsheetml/2006/main" count="308" uniqueCount="114">
  <si>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</si>
  <si>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</si>
  <si>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</si>
  <si>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</si>
  <si>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</si>
  <si>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</si>
  <si>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</si>
  <si>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</si>
  <si>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</si>
  <si>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</si>
  <si>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</si>
  <si>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</si>
  <si>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</si>
  <si>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</si>
  <si>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</si>
  <si>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</si>
  <si>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</si>
  <si>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</si>
  <si>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</si>
  <si>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</si>
  <si>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</si>
  <si>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</si>
  <si>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</si>
  <si>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</si>
  <si>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</si>
  <si>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</si>
  <si>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</si>
  <si>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</si>
  <si>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</si>
  <si>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</si>
  <si>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</si>
  <si>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</si>
  <si>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</si>
  <si>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</si>
  <si>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</si>
  <si>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</si>
  <si>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</si>
  <si>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</si>
  <si>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</si>
  <si>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кукурузная с курагой</t>
  </si>
  <si>
    <t>Хлеб пшеничный йодированный</t>
  </si>
  <si>
    <t>Чай с лимоном и с сахаром</t>
  </si>
  <si>
    <t xml:space="preserve">Сыр(порциями), Масло сливочное (порциями),Сдоба </t>
  </si>
  <si>
    <t>200.08</t>
  </si>
  <si>
    <t>300.05</t>
  </si>
  <si>
    <t>600.01</t>
  </si>
  <si>
    <t xml:space="preserve">Овощи свежие </t>
  </si>
  <si>
    <t xml:space="preserve">Чай с сахаром </t>
  </si>
  <si>
    <t>Яблоко свежее</t>
  </si>
  <si>
    <t>979.02</t>
  </si>
  <si>
    <t>300.04</t>
  </si>
  <si>
    <t xml:space="preserve">Рыба тушеная с овощами,Картофель отварной </t>
  </si>
  <si>
    <t>Кофейный напиток</t>
  </si>
  <si>
    <t>Хлеб пшеничный йодированный,Хлеб ржано-пшеничный</t>
  </si>
  <si>
    <t>835.07</t>
  </si>
  <si>
    <t>309,02,813</t>
  </si>
  <si>
    <t>600.01,600.02</t>
  </si>
  <si>
    <t>300.06</t>
  </si>
  <si>
    <t>Джем(индивидуальная упаковка)</t>
  </si>
  <si>
    <t>Котлета из курицы, Макаронные изделия отварные с маслом</t>
  </si>
  <si>
    <t>Икра свекольная</t>
  </si>
  <si>
    <t>Чай с апельсином и лимоном</t>
  </si>
  <si>
    <t>220.12</t>
  </si>
  <si>
    <t>1006,01,842</t>
  </si>
  <si>
    <t>Плов куриный (из филе птицы)</t>
  </si>
  <si>
    <t>Салат из белокачанной капусты</t>
  </si>
  <si>
    <t>220.71</t>
  </si>
  <si>
    <t xml:space="preserve">Каша вязкая молочная манная </t>
  </si>
  <si>
    <t>Наггетсы куриные,Макаронные изделия отварные с маслом</t>
  </si>
  <si>
    <t>992,02;842</t>
  </si>
  <si>
    <t xml:space="preserve">Биточек из курицы,Каша пшеничная вязкая </t>
  </si>
  <si>
    <t>1006,01;807</t>
  </si>
  <si>
    <t>Кукуруза консервированная</t>
  </si>
  <si>
    <t>Рагу из филе птицы</t>
  </si>
  <si>
    <t xml:space="preserve">Каша вязкая молочная рисовая </t>
  </si>
  <si>
    <t>масло сливочное</t>
  </si>
  <si>
    <t>йогурт</t>
  </si>
  <si>
    <t>Суп картофельный с горохом</t>
  </si>
  <si>
    <t>Макаронные изделия отварные с маслом</t>
  </si>
  <si>
    <t>Сок фруктовый</t>
  </si>
  <si>
    <t>Щи из свежей капусты с картофелем со сметаной</t>
  </si>
  <si>
    <t>Компот из плодов свежих (апельсины)</t>
  </si>
  <si>
    <t>Тефтели из филе птицы, кукуруза консервированная</t>
  </si>
  <si>
    <t>Котлета из курицы,салат из свеклы отварной</t>
  </si>
  <si>
    <t>Каша ячневая вязкая с маслом, соус красный основной</t>
  </si>
  <si>
    <t>Суп картофельный с макаронными изделиями</t>
  </si>
  <si>
    <t>Шницель из курицы</t>
  </si>
  <si>
    <t>Компот из плодов вежиц (яблоки)</t>
  </si>
  <si>
    <t>Компот из смеси сухофруктов</t>
  </si>
  <si>
    <t>Компот из плодов свежих (лимон)</t>
  </si>
  <si>
    <t>Каша гречневая вязкая, овощи свежие</t>
  </si>
  <si>
    <t>Борщ с капустой и картофетем со сметаной</t>
  </si>
  <si>
    <t>Курица отварная</t>
  </si>
  <si>
    <t>Пюре картофельное, салат из белокачанной капусты</t>
  </si>
  <si>
    <t>Компот из плодов свежих (яблок)</t>
  </si>
  <si>
    <t xml:space="preserve">Суп картофельный с крупой пшенной </t>
  </si>
  <si>
    <t>Рис отварной , салат из белокачанной капусты</t>
  </si>
  <si>
    <t>Борщ с фасолью и картофелем</t>
  </si>
  <si>
    <t>Птица тушенная в соуске</t>
  </si>
  <si>
    <t>Картофель запеченный, икра свекольная</t>
  </si>
  <si>
    <t>Суп картофельный с макоронными изделиями</t>
  </si>
  <si>
    <t>Компот из свежих плодов (апельсины)</t>
  </si>
  <si>
    <t>Плов куринный (из филе птицы)</t>
  </si>
  <si>
    <t>Компот из свежих плодов (яблок)</t>
  </si>
  <si>
    <t>Курица тушеная с морковью (в сметанном соусе), каша ячневая вязкая с маслом</t>
  </si>
  <si>
    <t>Наггетсы куринные</t>
  </si>
  <si>
    <t>Каша пшеничная вязкая, салат из белокачанной капусты</t>
  </si>
  <si>
    <t>Суп картофельный с крупой рисовой</t>
  </si>
  <si>
    <t>Печень тушеная в сметаном соусе</t>
  </si>
  <si>
    <t>Борщ с капустой и картофелем со сметанной</t>
  </si>
  <si>
    <t>Икра кабачковая</t>
  </si>
  <si>
    <t>Директор</t>
  </si>
  <si>
    <t>Еременко В.Н.</t>
  </si>
  <si>
    <t>МБОУ "Начальная школа-детский сад №21" г.Сальска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</si>
</sst>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113</v>
      </c>
      <c r="D1" s="54"/>
      <c r="E1" s="54"/>
      <c r="F1" s="12" t="s">
        <v>16</v>
      </c>
      <c r="G1" s="2" t="s">
        <v>17</v>
      </c>
      <c r="H1" s="55" t="s">
        <v>111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112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6.4</v>
      </c>
      <c r="H6" s="40">
        <v>2.4</v>
      </c>
      <c r="I6" s="40">
        <v>18.7</v>
      </c>
      <c r="J6" s="40">
        <v>178.3</v>
      </c>
      <c r="K6" s="41" t="s">
        <v>43</v>
      </c>
      <c r="L6" s="40">
        <v>28.55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140</v>
      </c>
      <c r="G7" s="43">
        <v>10.7</v>
      </c>
      <c r="H7" s="43">
        <v>15.9</v>
      </c>
      <c r="I7" s="43">
        <v>35.9</v>
      </c>
      <c r="J7" s="43">
        <v>281.7</v>
      </c>
      <c r="K7" s="44">
        <v>97.909000000000006</v>
      </c>
      <c r="L7" s="43">
        <v>43.2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0.3</v>
      </c>
      <c r="H8" s="43">
        <v>0</v>
      </c>
      <c r="I8" s="43">
        <v>15.2</v>
      </c>
      <c r="J8" s="43">
        <v>60</v>
      </c>
      <c r="K8" s="44" t="s">
        <v>44</v>
      </c>
      <c r="L8" s="43">
        <v>2.39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2.58</v>
      </c>
      <c r="H9" s="43">
        <v>0.15</v>
      </c>
      <c r="I9" s="43">
        <v>16.2</v>
      </c>
      <c r="J9" s="43">
        <v>69.599999999999994</v>
      </c>
      <c r="K9" s="44" t="s">
        <v>45</v>
      </c>
      <c r="L9" s="43">
        <v>1.86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19.980000000000004</v>
      </c>
      <c r="H13" s="19">
        <f t="shared" si="0"/>
        <v>18.45</v>
      </c>
      <c r="I13" s="19">
        <f t="shared" si="0"/>
        <v>86</v>
      </c>
      <c r="J13" s="19">
        <f t="shared" si="0"/>
        <v>589.6</v>
      </c>
      <c r="K13" s="25"/>
      <c r="L13" s="19">
        <f t="shared" ref="L13" si="1">SUM(L6:L12)</f>
        <v>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85</v>
      </c>
      <c r="F15" s="43">
        <v>200</v>
      </c>
      <c r="G15" s="43">
        <v>2.34</v>
      </c>
      <c r="H15" s="43">
        <v>2.79</v>
      </c>
      <c r="I15" s="43">
        <v>16.53</v>
      </c>
      <c r="J15" s="43">
        <v>100.96</v>
      </c>
      <c r="K15" s="44">
        <v>100.39</v>
      </c>
      <c r="L15" s="43">
        <v>9</v>
      </c>
    </row>
    <row r="16" spans="1:12" ht="15" x14ac:dyDescent="0.25">
      <c r="A16" s="23"/>
      <c r="B16" s="15"/>
      <c r="C16" s="11"/>
      <c r="D16" s="7" t="s">
        <v>28</v>
      </c>
      <c r="E16" s="42" t="s">
        <v>86</v>
      </c>
      <c r="F16" s="43">
        <v>60</v>
      </c>
      <c r="G16" s="43">
        <v>10.3</v>
      </c>
      <c r="H16" s="43">
        <v>10</v>
      </c>
      <c r="I16" s="43">
        <v>8</v>
      </c>
      <c r="J16" s="43">
        <v>238.5</v>
      </c>
      <c r="K16" s="44">
        <v>995.02</v>
      </c>
      <c r="L16" s="43">
        <v>38.270000000000003</v>
      </c>
    </row>
    <row r="17" spans="1:12" ht="15" x14ac:dyDescent="0.25">
      <c r="A17" s="23"/>
      <c r="B17" s="15"/>
      <c r="C17" s="11"/>
      <c r="D17" s="7" t="s">
        <v>29</v>
      </c>
      <c r="E17" s="42" t="s">
        <v>106</v>
      </c>
      <c r="F17" s="43">
        <v>170</v>
      </c>
      <c r="G17" s="43">
        <v>3.78</v>
      </c>
      <c r="H17" s="43">
        <v>6.66</v>
      </c>
      <c r="I17" s="43">
        <v>20.100000000000001</v>
      </c>
      <c r="J17" s="43">
        <v>180.4</v>
      </c>
      <c r="K17" s="44">
        <v>807</v>
      </c>
      <c r="L17" s="43">
        <v>19.649999999999999</v>
      </c>
    </row>
    <row r="18" spans="1:12" ht="15" x14ac:dyDescent="0.25">
      <c r="A18" s="23"/>
      <c r="B18" s="15"/>
      <c r="C18" s="11"/>
      <c r="D18" s="7" t="s">
        <v>30</v>
      </c>
      <c r="E18" s="42" t="s">
        <v>87</v>
      </c>
      <c r="F18" s="43">
        <v>200</v>
      </c>
      <c r="G18" s="43">
        <v>0.2</v>
      </c>
      <c r="H18" s="43">
        <v>0</v>
      </c>
      <c r="I18" s="43">
        <v>35.799999999999997</v>
      </c>
      <c r="J18" s="43">
        <v>142</v>
      </c>
      <c r="K18" s="44">
        <v>300.13</v>
      </c>
      <c r="L18" s="43">
        <v>5.98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4.3</v>
      </c>
      <c r="H19" s="43">
        <v>0.25</v>
      </c>
      <c r="I19" s="43">
        <v>27</v>
      </c>
      <c r="J19" s="43">
        <v>116</v>
      </c>
      <c r="K19" s="44">
        <v>600.01</v>
      </c>
      <c r="L19" s="43">
        <v>3.1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680</v>
      </c>
      <c r="G23" s="19">
        <f t="shared" ref="G23:J23" si="2">SUM(G14:G22)</f>
        <v>20.92</v>
      </c>
      <c r="H23" s="19">
        <f t="shared" si="2"/>
        <v>19.7</v>
      </c>
      <c r="I23" s="19">
        <f t="shared" si="2"/>
        <v>107.43</v>
      </c>
      <c r="J23" s="19">
        <f t="shared" si="2"/>
        <v>777.86</v>
      </c>
      <c r="K23" s="25"/>
      <c r="L23" s="19">
        <f t="shared" ref="L23" si="3">SUM(L14:L22)</f>
        <v>76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1250</v>
      </c>
      <c r="G24" s="32">
        <f t="shared" ref="G24:J24" si="4">G13+G23</f>
        <v>40.900000000000006</v>
      </c>
      <c r="H24" s="32">
        <f t="shared" si="4"/>
        <v>38.15</v>
      </c>
      <c r="I24" s="32">
        <f t="shared" si="4"/>
        <v>193.43</v>
      </c>
      <c r="J24" s="32">
        <f t="shared" si="4"/>
        <v>1367.46</v>
      </c>
      <c r="K24" s="32"/>
      <c r="L24" s="32">
        <f t="shared" ref="L24" si="5">L13+L23</f>
        <v>152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104</v>
      </c>
      <c r="F25" s="40">
        <v>280</v>
      </c>
      <c r="G25" s="40">
        <v>15.9</v>
      </c>
      <c r="H25" s="40">
        <v>17.5</v>
      </c>
      <c r="I25" s="40">
        <v>39.200000000000003</v>
      </c>
      <c r="J25" s="40">
        <v>406.6</v>
      </c>
      <c r="K25" s="41">
        <v>1010.78</v>
      </c>
      <c r="L25" s="40">
        <v>55.2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30</v>
      </c>
      <c r="G26" s="43">
        <v>0.2</v>
      </c>
      <c r="H26" s="43">
        <v>0.03</v>
      </c>
      <c r="I26" s="43">
        <v>0.75</v>
      </c>
      <c r="J26" s="43">
        <v>4.2</v>
      </c>
      <c r="K26" s="44" t="s">
        <v>49</v>
      </c>
      <c r="L26" s="43">
        <v>4.2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 t="s">
        <v>50</v>
      </c>
      <c r="L27" s="43">
        <v>1.63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2.58</v>
      </c>
      <c r="H28" s="43">
        <v>0.15</v>
      </c>
      <c r="I28" s="43">
        <v>16.2</v>
      </c>
      <c r="J28" s="43">
        <v>69.599999999999994</v>
      </c>
      <c r="K28" s="44" t="s">
        <v>45</v>
      </c>
      <c r="L28" s="43">
        <v>1.86</v>
      </c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>
        <v>13.11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19.28</v>
      </c>
      <c r="H32" s="19">
        <f t="shared" ref="H32" si="7">SUM(H25:H31)</f>
        <v>18.079999999999998</v>
      </c>
      <c r="I32" s="19">
        <f t="shared" ref="I32" si="8">SUM(I25:I31)</f>
        <v>80.95</v>
      </c>
      <c r="J32" s="19">
        <f t="shared" ref="J32:L32" si="9">SUM(J25:J31)</f>
        <v>585.4</v>
      </c>
      <c r="K32" s="25"/>
      <c r="L32" s="19">
        <f t="shared" si="9"/>
        <v>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80</v>
      </c>
      <c r="F34" s="43">
        <v>210</v>
      </c>
      <c r="G34" s="43">
        <v>1.73</v>
      </c>
      <c r="H34" s="43">
        <v>5.76</v>
      </c>
      <c r="I34" s="43">
        <v>7.64</v>
      </c>
      <c r="J34" s="43">
        <v>90.3</v>
      </c>
      <c r="K34" s="44">
        <v>132</v>
      </c>
      <c r="L34" s="43">
        <v>12.07</v>
      </c>
    </row>
    <row r="35" spans="1:12" ht="15" x14ac:dyDescent="0.25">
      <c r="A35" s="14"/>
      <c r="B35" s="15"/>
      <c r="C35" s="11"/>
      <c r="D35" s="7" t="s">
        <v>28</v>
      </c>
      <c r="E35" s="42" t="s">
        <v>73</v>
      </c>
      <c r="F35" s="43">
        <v>200</v>
      </c>
      <c r="G35" s="43">
        <v>14</v>
      </c>
      <c r="H35" s="43">
        <v>15</v>
      </c>
      <c r="I35" s="43">
        <v>44.6</v>
      </c>
      <c r="J35" s="43">
        <v>362.5</v>
      </c>
      <c r="K35" s="44">
        <v>443</v>
      </c>
      <c r="L35" s="43">
        <v>47.74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70</v>
      </c>
      <c r="G36" s="43">
        <v>2</v>
      </c>
      <c r="H36" s="43">
        <v>6.16</v>
      </c>
      <c r="I36" s="43">
        <v>12</v>
      </c>
      <c r="J36" s="43">
        <v>109.9</v>
      </c>
      <c r="K36" s="44">
        <v>220.12</v>
      </c>
      <c r="L36" s="43">
        <v>7.66</v>
      </c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>
        <v>200</v>
      </c>
      <c r="G37" s="43">
        <v>0.9</v>
      </c>
      <c r="H37" s="43">
        <v>0</v>
      </c>
      <c r="I37" s="43">
        <v>19.8</v>
      </c>
      <c r="J37" s="43">
        <v>81</v>
      </c>
      <c r="K37" s="44">
        <v>300.16000000000003</v>
      </c>
      <c r="L37" s="43">
        <v>5.43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50</v>
      </c>
      <c r="G38" s="43">
        <v>4.3</v>
      </c>
      <c r="H38" s="43">
        <v>0.25</v>
      </c>
      <c r="I38" s="43">
        <v>27</v>
      </c>
      <c r="J38" s="43">
        <v>116</v>
      </c>
      <c r="K38" s="44">
        <v>600.01</v>
      </c>
      <c r="L38" s="43">
        <v>3.1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22.93</v>
      </c>
      <c r="H42" s="19">
        <f t="shared" ref="H42" si="11">SUM(H33:H41)</f>
        <v>27.169999999999998</v>
      </c>
      <c r="I42" s="19">
        <f t="shared" ref="I42" si="12">SUM(I33:I41)</f>
        <v>111.04</v>
      </c>
      <c r="J42" s="19">
        <f t="shared" ref="J42:L42" si="13">SUM(J33:J41)</f>
        <v>759.7</v>
      </c>
      <c r="K42" s="25"/>
      <c r="L42" s="19">
        <f t="shared" si="13"/>
        <v>76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1370</v>
      </c>
      <c r="G43" s="32">
        <f t="shared" ref="G43" si="14">G32+G42</f>
        <v>42.21</v>
      </c>
      <c r="H43" s="32">
        <f t="shared" ref="H43" si="15">H32+H42</f>
        <v>45.25</v>
      </c>
      <c r="I43" s="32">
        <f t="shared" ref="I43" si="16">I32+I42</f>
        <v>191.99</v>
      </c>
      <c r="J43" s="32">
        <f t="shared" ref="J43:L43" si="17">J32+J42</f>
        <v>1345.1</v>
      </c>
      <c r="K43" s="32"/>
      <c r="L43" s="32">
        <f t="shared" si="17"/>
        <v>152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330</v>
      </c>
      <c r="G44" s="40">
        <v>15.93</v>
      </c>
      <c r="H44" s="40">
        <v>19.399999999999999</v>
      </c>
      <c r="I44" s="40">
        <v>49.9</v>
      </c>
      <c r="J44" s="40">
        <v>473.6</v>
      </c>
      <c r="K44" s="41" t="s">
        <v>55</v>
      </c>
      <c r="L44" s="40">
        <v>56.05</v>
      </c>
    </row>
    <row r="45" spans="1:12" ht="15" x14ac:dyDescent="0.25">
      <c r="A45" s="23"/>
      <c r="B45" s="15"/>
      <c r="C45" s="11"/>
      <c r="D45" s="6"/>
      <c r="E45" s="42" t="s">
        <v>46</v>
      </c>
      <c r="F45" s="43">
        <v>30</v>
      </c>
      <c r="G45" s="43">
        <v>0.3</v>
      </c>
      <c r="H45" s="43">
        <v>0.06</v>
      </c>
      <c r="I45" s="43">
        <v>1.1000000000000001</v>
      </c>
      <c r="J45" s="43">
        <v>7.2</v>
      </c>
      <c r="K45" s="44" t="s">
        <v>54</v>
      </c>
      <c r="L45" s="43">
        <v>5.37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0.24</v>
      </c>
      <c r="H46" s="43">
        <v>0.19</v>
      </c>
      <c r="I46" s="43">
        <v>12.9</v>
      </c>
      <c r="J46" s="43">
        <v>53.4</v>
      </c>
      <c r="K46" s="44" t="s">
        <v>57</v>
      </c>
      <c r="L46" s="43">
        <v>3.42</v>
      </c>
    </row>
    <row r="47" spans="1:12" ht="25.5" x14ac:dyDescent="0.25">
      <c r="A47" s="23"/>
      <c r="B47" s="15"/>
      <c r="C47" s="11"/>
      <c r="D47" s="7" t="s">
        <v>23</v>
      </c>
      <c r="E47" s="42" t="s">
        <v>53</v>
      </c>
      <c r="F47" s="43">
        <v>50</v>
      </c>
      <c r="G47" s="43">
        <v>4.04</v>
      </c>
      <c r="H47" s="43">
        <v>0.41</v>
      </c>
      <c r="I47" s="43">
        <v>0.41</v>
      </c>
      <c r="J47" s="43">
        <v>23.48</v>
      </c>
      <c r="K47" s="44" t="s">
        <v>56</v>
      </c>
      <c r="L47" s="43">
        <v>3.16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20</v>
      </c>
      <c r="G49" s="43">
        <v>0.4</v>
      </c>
      <c r="H49" s="43">
        <v>0.4</v>
      </c>
      <c r="I49" s="43">
        <v>9.8000000000000007</v>
      </c>
      <c r="J49" s="43">
        <v>47</v>
      </c>
      <c r="K49" s="44"/>
      <c r="L49" s="43">
        <v>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20.909999999999997</v>
      </c>
      <c r="H51" s="19">
        <f t="shared" ref="H51" si="19">SUM(H44:H50)</f>
        <v>20.459999999999997</v>
      </c>
      <c r="I51" s="19">
        <f t="shared" ref="I51" si="20">SUM(I44:I50)</f>
        <v>74.11</v>
      </c>
      <c r="J51" s="19">
        <f t="shared" ref="J51:L51" si="21">SUM(J44:J50)</f>
        <v>604.68000000000006</v>
      </c>
      <c r="K51" s="25"/>
      <c r="L51" s="19">
        <f t="shared" si="21"/>
        <v>75.999999999999986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107</v>
      </c>
      <c r="F53" s="43">
        <v>200</v>
      </c>
      <c r="G53" s="43">
        <v>1.73</v>
      </c>
      <c r="H53" s="43">
        <v>2.7</v>
      </c>
      <c r="I53" s="43">
        <v>13.91</v>
      </c>
      <c r="J53" s="43">
        <v>87.52</v>
      </c>
      <c r="K53" s="44">
        <v>100.34</v>
      </c>
      <c r="L53" s="43">
        <v>9.51</v>
      </c>
    </row>
    <row r="54" spans="1:12" ht="15" x14ac:dyDescent="0.25">
      <c r="A54" s="23"/>
      <c r="B54" s="15"/>
      <c r="C54" s="11"/>
      <c r="D54" s="7" t="s">
        <v>28</v>
      </c>
      <c r="E54" s="42" t="s">
        <v>105</v>
      </c>
      <c r="F54" s="43">
        <v>70</v>
      </c>
      <c r="G54" s="43">
        <v>7.8</v>
      </c>
      <c r="H54" s="43">
        <v>11</v>
      </c>
      <c r="I54" s="43">
        <v>19.5</v>
      </c>
      <c r="J54" s="43">
        <v>195</v>
      </c>
      <c r="K54" s="44">
        <v>992.02</v>
      </c>
      <c r="L54" s="43">
        <v>38.74</v>
      </c>
    </row>
    <row r="55" spans="1:12" ht="15" x14ac:dyDescent="0.25">
      <c r="A55" s="23"/>
      <c r="B55" s="15"/>
      <c r="C55" s="11"/>
      <c r="D55" s="7" t="s">
        <v>29</v>
      </c>
      <c r="E55" s="42" t="s">
        <v>90</v>
      </c>
      <c r="F55" s="43">
        <v>200</v>
      </c>
      <c r="G55" s="43">
        <f>5.06+0.5</f>
        <v>5.56</v>
      </c>
      <c r="H55" s="43">
        <f>7.9+0.1</f>
        <v>8</v>
      </c>
      <c r="I55" s="43">
        <f>25.9+1.8</f>
        <v>27.7</v>
      </c>
      <c r="J55" s="43">
        <f>213.4+12</f>
        <v>225.4</v>
      </c>
      <c r="K55" s="44">
        <v>84.01</v>
      </c>
      <c r="L55" s="43">
        <f>10.74+8.06</f>
        <v>18.8</v>
      </c>
    </row>
    <row r="56" spans="1:12" ht="15" x14ac:dyDescent="0.25">
      <c r="A56" s="23"/>
      <c r="B56" s="15"/>
      <c r="C56" s="11"/>
      <c r="D56" s="7" t="s">
        <v>30</v>
      </c>
      <c r="E56" s="42" t="s">
        <v>89</v>
      </c>
      <c r="F56" s="43">
        <v>200</v>
      </c>
      <c r="G56" s="43">
        <v>0.14000000000000001</v>
      </c>
      <c r="H56" s="43">
        <v>0</v>
      </c>
      <c r="I56" s="43">
        <v>22.02</v>
      </c>
      <c r="J56" s="43">
        <v>87.88</v>
      </c>
      <c r="K56" s="44">
        <v>300.12</v>
      </c>
      <c r="L56" s="43">
        <v>5.85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50</v>
      </c>
      <c r="G57" s="43">
        <v>4.3</v>
      </c>
      <c r="H57" s="43">
        <v>0.25</v>
      </c>
      <c r="I57" s="43">
        <v>27</v>
      </c>
      <c r="J57" s="43">
        <v>116</v>
      </c>
      <c r="K57" s="44">
        <v>600.01</v>
      </c>
      <c r="L57" s="43">
        <v>3.1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19.53</v>
      </c>
      <c r="H61" s="19">
        <f t="shared" ref="H61" si="23">SUM(H52:H60)</f>
        <v>21.95</v>
      </c>
      <c r="I61" s="19">
        <f t="shared" ref="I61" si="24">SUM(I52:I60)</f>
        <v>110.13</v>
      </c>
      <c r="J61" s="19">
        <f t="shared" ref="J61:L61" si="25">SUM(J52:J60)</f>
        <v>711.8</v>
      </c>
      <c r="K61" s="25"/>
      <c r="L61" s="19">
        <f t="shared" si="25"/>
        <v>75.999999999999986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1350</v>
      </c>
      <c r="G62" s="32">
        <f t="shared" ref="G62" si="26">G51+G61</f>
        <v>40.44</v>
      </c>
      <c r="H62" s="32">
        <f t="shared" ref="H62" si="27">H51+H61</f>
        <v>42.41</v>
      </c>
      <c r="I62" s="32">
        <f t="shared" ref="I62" si="28">I51+I61</f>
        <v>184.24</v>
      </c>
      <c r="J62" s="32">
        <f t="shared" ref="J62:L62" si="29">J51+J61</f>
        <v>1316.48</v>
      </c>
      <c r="K62" s="32"/>
      <c r="L62" s="32">
        <f t="shared" si="29"/>
        <v>151.99999999999997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225</v>
      </c>
      <c r="G63" s="40">
        <v>15</v>
      </c>
      <c r="H63" s="40">
        <v>15.3</v>
      </c>
      <c r="I63" s="40">
        <v>52.6</v>
      </c>
      <c r="J63" s="40">
        <v>376.4</v>
      </c>
      <c r="K63" s="41" t="s">
        <v>63</v>
      </c>
      <c r="L63" s="40">
        <v>47.84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50</v>
      </c>
      <c r="G64" s="43">
        <v>1.4</v>
      </c>
      <c r="H64" s="43">
        <v>4.4000000000000004</v>
      </c>
      <c r="I64" s="43">
        <v>8.1999999999999993</v>
      </c>
      <c r="J64" s="43">
        <v>78.5</v>
      </c>
      <c r="K64" s="44" t="s">
        <v>62</v>
      </c>
      <c r="L64" s="43">
        <v>5.6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0.38</v>
      </c>
      <c r="H65" s="43">
        <v>0</v>
      </c>
      <c r="I65" s="43">
        <v>1.7</v>
      </c>
      <c r="J65" s="43">
        <v>8.9</v>
      </c>
      <c r="K65" s="44">
        <v>1000</v>
      </c>
      <c r="L65" s="43">
        <v>5.2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30</v>
      </c>
      <c r="G66" s="43">
        <v>2.58</v>
      </c>
      <c r="H66" s="43">
        <v>0.15</v>
      </c>
      <c r="I66" s="43">
        <v>16.2</v>
      </c>
      <c r="J66" s="43">
        <v>69.599999999999994</v>
      </c>
      <c r="K66" s="44" t="s">
        <v>45</v>
      </c>
      <c r="L66" s="43">
        <v>1.86</v>
      </c>
    </row>
    <row r="67" spans="1:12" ht="15" x14ac:dyDescent="0.2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>
        <v>15.5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19.759999999999998</v>
      </c>
      <c r="H70" s="19">
        <f t="shared" ref="H70" si="31">SUM(H63:H69)</f>
        <v>20.25</v>
      </c>
      <c r="I70" s="19">
        <f t="shared" ref="I70" si="32">SUM(I63:I69)</f>
        <v>88.5</v>
      </c>
      <c r="J70" s="19">
        <f t="shared" ref="J70:L70" si="33">SUM(J63:J69)</f>
        <v>580.4</v>
      </c>
      <c r="K70" s="25"/>
      <c r="L70" s="19">
        <f t="shared" si="33"/>
        <v>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210</v>
      </c>
      <c r="G72" s="43">
        <v>1.79</v>
      </c>
      <c r="H72" s="43">
        <v>5.76</v>
      </c>
      <c r="I72" s="43">
        <v>11.15</v>
      </c>
      <c r="J72" s="43">
        <v>104.76</v>
      </c>
      <c r="K72" s="44">
        <v>100.3</v>
      </c>
      <c r="L72" s="43">
        <v>11.76</v>
      </c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55</v>
      </c>
      <c r="G73" s="43">
        <v>10.1</v>
      </c>
      <c r="H73" s="43">
        <v>9</v>
      </c>
      <c r="I73" s="43">
        <v>0.5</v>
      </c>
      <c r="J73" s="43">
        <v>122</v>
      </c>
      <c r="K73" s="44">
        <v>220.04</v>
      </c>
      <c r="L73" s="43">
        <v>32.97</v>
      </c>
    </row>
    <row r="74" spans="1:12" ht="15" x14ac:dyDescent="0.25">
      <c r="A74" s="23"/>
      <c r="B74" s="15"/>
      <c r="C74" s="11"/>
      <c r="D74" s="7" t="s">
        <v>29</v>
      </c>
      <c r="E74" s="42" t="s">
        <v>93</v>
      </c>
      <c r="F74" s="43">
        <f>100+70</f>
        <v>170</v>
      </c>
      <c r="G74" s="43">
        <f>4.7+1.08</f>
        <v>5.78</v>
      </c>
      <c r="H74" s="43">
        <f>6.2+3.6</f>
        <v>9.8000000000000007</v>
      </c>
      <c r="I74" s="43">
        <f>19.8+6.6</f>
        <v>26.4</v>
      </c>
      <c r="J74" s="43">
        <f>246.8+75.9</f>
        <v>322.70000000000005</v>
      </c>
      <c r="K74" s="44">
        <v>220.25</v>
      </c>
      <c r="L74" s="43">
        <f>9.74+12.45</f>
        <v>22.189999999999998</v>
      </c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0.2</v>
      </c>
      <c r="H75" s="43">
        <v>0</v>
      </c>
      <c r="I75" s="43">
        <v>35.799999999999997</v>
      </c>
      <c r="J75" s="43">
        <v>142</v>
      </c>
      <c r="K75" s="44">
        <v>300.13</v>
      </c>
      <c r="L75" s="43">
        <v>5.98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50</v>
      </c>
      <c r="G76" s="43">
        <v>4.3</v>
      </c>
      <c r="H76" s="43">
        <v>0.25</v>
      </c>
      <c r="I76" s="43">
        <v>27</v>
      </c>
      <c r="J76" s="43">
        <v>116</v>
      </c>
      <c r="K76" s="44">
        <v>600.01</v>
      </c>
      <c r="L76" s="43">
        <v>3.1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22.17</v>
      </c>
      <c r="H80" s="19">
        <f t="shared" ref="H80" si="35">SUM(H71:H79)</f>
        <v>24.810000000000002</v>
      </c>
      <c r="I80" s="19">
        <f t="shared" ref="I80" si="36">SUM(I71:I79)</f>
        <v>100.85</v>
      </c>
      <c r="J80" s="19">
        <f t="shared" ref="J80:L80" si="37">SUM(J71:J79)</f>
        <v>807.46</v>
      </c>
      <c r="K80" s="25"/>
      <c r="L80" s="19">
        <f t="shared" si="37"/>
        <v>75.999999999999986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1290</v>
      </c>
      <c r="G81" s="32">
        <f t="shared" ref="G81" si="38">G70+G80</f>
        <v>41.93</v>
      </c>
      <c r="H81" s="32">
        <f t="shared" ref="H81" si="39">H70+H80</f>
        <v>45.06</v>
      </c>
      <c r="I81" s="32">
        <f t="shared" ref="I81" si="40">I70+I80</f>
        <v>189.35</v>
      </c>
      <c r="J81" s="32">
        <f t="shared" ref="J81:L81" si="41">J70+J80</f>
        <v>1387.8600000000001</v>
      </c>
      <c r="K81" s="32"/>
      <c r="L81" s="32">
        <f t="shared" si="41"/>
        <v>152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220</v>
      </c>
      <c r="G82" s="40">
        <v>15.3</v>
      </c>
      <c r="H82" s="40">
        <v>16.399999999999999</v>
      </c>
      <c r="I82" s="40">
        <v>38.700000000000003</v>
      </c>
      <c r="J82" s="40">
        <v>342.3</v>
      </c>
      <c r="K82" s="41" t="s">
        <v>66</v>
      </c>
      <c r="L82" s="40">
        <v>58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70</v>
      </c>
      <c r="G83" s="43">
        <v>1.08</v>
      </c>
      <c r="H83" s="43">
        <v>3.6</v>
      </c>
      <c r="I83" s="43">
        <v>6.6</v>
      </c>
      <c r="J83" s="43">
        <v>75.900000000000006</v>
      </c>
      <c r="K83" s="51"/>
      <c r="L83" s="43">
        <v>12.45</v>
      </c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44">
        <v>300.05</v>
      </c>
      <c r="L84" s="43">
        <v>2.39</v>
      </c>
    </row>
    <row r="85" spans="1:12" ht="25.5" x14ac:dyDescent="0.25">
      <c r="A85" s="23"/>
      <c r="B85" s="15"/>
      <c r="C85" s="11"/>
      <c r="D85" s="7" t="s">
        <v>23</v>
      </c>
      <c r="E85" s="42" t="s">
        <v>53</v>
      </c>
      <c r="F85" s="43">
        <v>50</v>
      </c>
      <c r="G85" s="43">
        <v>4.04</v>
      </c>
      <c r="H85" s="43">
        <v>0.41</v>
      </c>
      <c r="I85" s="43">
        <v>23.48</v>
      </c>
      <c r="J85" s="43">
        <v>107</v>
      </c>
      <c r="K85" s="44" t="s">
        <v>56</v>
      </c>
      <c r="L85" s="43">
        <v>3.16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20.720000000000002</v>
      </c>
      <c r="H89" s="19">
        <f t="shared" ref="H89" si="43">SUM(H82:H88)</f>
        <v>20.41</v>
      </c>
      <c r="I89" s="19">
        <f t="shared" ref="I89" si="44">SUM(I82:I88)</f>
        <v>83.98</v>
      </c>
      <c r="J89" s="19">
        <f t="shared" ref="J89:L89" si="45">SUM(J82:J88)</f>
        <v>585.20000000000005</v>
      </c>
      <c r="K89" s="25"/>
      <c r="L89" s="19">
        <f t="shared" si="45"/>
        <v>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3.61</v>
      </c>
      <c r="H91" s="43">
        <v>4.0999999999999996</v>
      </c>
      <c r="I91" s="43">
        <v>6.51</v>
      </c>
      <c r="J91" s="43">
        <v>82.4</v>
      </c>
      <c r="K91" s="44">
        <v>100.37</v>
      </c>
      <c r="L91" s="43">
        <v>9.3000000000000007</v>
      </c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f>95+50</f>
        <v>145</v>
      </c>
      <c r="G92" s="43">
        <v>15.8</v>
      </c>
      <c r="H92" s="43">
        <v>9.5</v>
      </c>
      <c r="I92" s="43">
        <v>19.940000000000001</v>
      </c>
      <c r="J92" s="43">
        <v>339.7</v>
      </c>
      <c r="K92" s="44">
        <v>220.1</v>
      </c>
      <c r="L92" s="43">
        <v>39.299999999999997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78</v>
      </c>
      <c r="F93" s="43">
        <v>100</v>
      </c>
      <c r="G93" s="43">
        <v>3.8</v>
      </c>
      <c r="H93" s="43">
        <v>3.9</v>
      </c>
      <c r="I93" s="43">
        <v>23.3</v>
      </c>
      <c r="J93" s="43">
        <v>143</v>
      </c>
      <c r="K93" s="44">
        <v>842</v>
      </c>
      <c r="L93" s="43">
        <v>6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</v>
      </c>
      <c r="H94" s="43">
        <v>0</v>
      </c>
      <c r="I94" s="43">
        <v>0.48</v>
      </c>
      <c r="J94" s="43">
        <v>57</v>
      </c>
      <c r="K94" s="44">
        <v>949.02</v>
      </c>
      <c r="L94" s="43">
        <v>18.3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4.3</v>
      </c>
      <c r="H95" s="43">
        <v>0.25</v>
      </c>
      <c r="I95" s="43">
        <v>27</v>
      </c>
      <c r="J95" s="43">
        <v>116</v>
      </c>
      <c r="K95" s="44">
        <v>600.01</v>
      </c>
      <c r="L95" s="43">
        <v>3.1</v>
      </c>
    </row>
    <row r="96" spans="1:12" ht="15" x14ac:dyDescent="0.25">
      <c r="A96" s="23"/>
      <c r="B96" s="15"/>
      <c r="C96" s="11"/>
      <c r="D96" s="7" t="s">
        <v>32</v>
      </c>
      <c r="E96" s="5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27.51</v>
      </c>
      <c r="H99" s="19">
        <f t="shared" ref="H99" si="47">SUM(H90:H98)</f>
        <v>17.75</v>
      </c>
      <c r="I99" s="19">
        <f t="shared" ref="I99" si="48">SUM(I90:I98)</f>
        <v>77.22999999999999</v>
      </c>
      <c r="J99" s="19">
        <f t="shared" ref="J99:L99" si="49">SUM(J90:J98)</f>
        <v>738.1</v>
      </c>
      <c r="K99" s="25"/>
      <c r="L99" s="19">
        <f t="shared" si="49"/>
        <v>75.999999999999986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1235</v>
      </c>
      <c r="G100" s="32">
        <f t="shared" ref="G100" si="50">G89+G99</f>
        <v>48.230000000000004</v>
      </c>
      <c r="H100" s="32">
        <f t="shared" ref="H100" si="51">H89+H99</f>
        <v>38.159999999999997</v>
      </c>
      <c r="I100" s="32">
        <f t="shared" ref="I100" si="52">I89+I99</f>
        <v>161.20999999999998</v>
      </c>
      <c r="J100" s="32">
        <f t="shared" ref="J100:L100" si="53">J89+J99</f>
        <v>1323.3000000000002</v>
      </c>
      <c r="K100" s="32"/>
      <c r="L100" s="32">
        <f t="shared" si="53"/>
        <v>152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250</v>
      </c>
      <c r="G101" s="40">
        <v>6</v>
      </c>
      <c r="H101" s="40">
        <v>8</v>
      </c>
      <c r="I101" s="40">
        <v>36.700000000000003</v>
      </c>
      <c r="J101" s="40">
        <v>281</v>
      </c>
      <c r="K101" s="41">
        <v>202</v>
      </c>
      <c r="L101" s="40">
        <v>27.29</v>
      </c>
    </row>
    <row r="102" spans="1:12" ht="15" x14ac:dyDescent="0.25">
      <c r="A102" s="23"/>
      <c r="B102" s="15"/>
      <c r="C102" s="11"/>
      <c r="D102" s="6"/>
      <c r="E102" s="42" t="s">
        <v>42</v>
      </c>
      <c r="F102" s="43">
        <v>120</v>
      </c>
      <c r="G102" s="43">
        <v>10.7</v>
      </c>
      <c r="H102" s="43">
        <v>13.9</v>
      </c>
      <c r="I102" s="43">
        <v>27.9</v>
      </c>
      <c r="J102" s="43">
        <v>242</v>
      </c>
      <c r="K102" s="44">
        <v>97.909000000000006</v>
      </c>
      <c r="L102" s="43">
        <v>44.6</v>
      </c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 t="s">
        <v>50</v>
      </c>
      <c r="L103" s="43">
        <v>1.63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3.44</v>
      </c>
      <c r="H104" s="43">
        <v>0.2</v>
      </c>
      <c r="I104" s="43">
        <v>21.6</v>
      </c>
      <c r="J104" s="43">
        <v>92.8</v>
      </c>
      <c r="K104" s="44" t="s">
        <v>45</v>
      </c>
      <c r="L104" s="43">
        <v>2.48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20.34</v>
      </c>
      <c r="H108" s="19">
        <f t="shared" si="54"/>
        <v>22.099999999999998</v>
      </c>
      <c r="I108" s="19">
        <f t="shared" si="54"/>
        <v>101.19999999999999</v>
      </c>
      <c r="J108" s="19">
        <f t="shared" si="54"/>
        <v>673.8</v>
      </c>
      <c r="K108" s="25"/>
      <c r="L108" s="19">
        <f t="shared" ref="L108" si="55">SUM(L101:L107)</f>
        <v>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/>
      <c r="F109" s="52"/>
      <c r="G109" s="52"/>
      <c r="H109" s="52"/>
      <c r="I109" s="52"/>
      <c r="J109" s="52"/>
      <c r="K109" s="52"/>
      <c r="L109" s="52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f>200+10</f>
        <v>210</v>
      </c>
      <c r="G110" s="43">
        <v>1.73</v>
      </c>
      <c r="H110" s="43">
        <v>5.76</v>
      </c>
      <c r="I110" s="43">
        <v>7.64</v>
      </c>
      <c r="J110" s="43">
        <v>90.3</v>
      </c>
      <c r="K110" s="44">
        <v>100.32</v>
      </c>
      <c r="L110" s="43">
        <v>12.07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11.1</v>
      </c>
      <c r="H111" s="43">
        <v>12.3</v>
      </c>
      <c r="I111" s="43">
        <v>22.5</v>
      </c>
      <c r="J111" s="43">
        <v>208.7</v>
      </c>
      <c r="K111" s="44">
        <v>1006.01</v>
      </c>
      <c r="L111" s="43">
        <f>38.08+2.5</f>
        <v>40.58</v>
      </c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f>180+30</f>
        <v>210</v>
      </c>
      <c r="G112" s="43">
        <f>0.8+0.49</f>
        <v>1.29</v>
      </c>
      <c r="H112" s="43">
        <f>5.4+1.23</f>
        <v>6.6300000000000008</v>
      </c>
      <c r="I112" s="43">
        <f>7.1+3.67</f>
        <v>10.77</v>
      </c>
      <c r="J112" s="43">
        <f>80.4+28.09</f>
        <v>108.49000000000001</v>
      </c>
      <c r="K112" s="44">
        <v>78</v>
      </c>
      <c r="L112" s="43">
        <f>7.8+2.2</f>
        <v>10</v>
      </c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0.1</v>
      </c>
      <c r="H113" s="43">
        <v>0</v>
      </c>
      <c r="I113" s="43">
        <v>25.2</v>
      </c>
      <c r="J113" s="43">
        <v>96</v>
      </c>
      <c r="K113" s="44">
        <v>300.11</v>
      </c>
      <c r="L113" s="43">
        <v>10.25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50</v>
      </c>
      <c r="G114" s="43">
        <v>4.3</v>
      </c>
      <c r="H114" s="43">
        <v>0.25</v>
      </c>
      <c r="I114" s="43">
        <v>27</v>
      </c>
      <c r="J114" s="43">
        <v>116</v>
      </c>
      <c r="K114" s="44">
        <v>600.01</v>
      </c>
      <c r="L114" s="43">
        <v>3.1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770</v>
      </c>
      <c r="G118" s="19">
        <f>SUM(G110:G117)</f>
        <v>18.52</v>
      </c>
      <c r="H118" s="19">
        <f>SUM(H110:H117)</f>
        <v>24.940000000000005</v>
      </c>
      <c r="I118" s="19">
        <f>SUM(I110:I117)</f>
        <v>93.11</v>
      </c>
      <c r="J118" s="19">
        <f>SUM(J110:J117)</f>
        <v>619.49</v>
      </c>
      <c r="K118" s="25"/>
      <c r="L118" s="19">
        <f>SUM(L110:L117)</f>
        <v>76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1380</v>
      </c>
      <c r="G119" s="32">
        <f t="shared" ref="G119" si="56">G108+G118</f>
        <v>38.86</v>
      </c>
      <c r="H119" s="32">
        <f t="shared" ref="H119" si="57">H108+H118</f>
        <v>47.040000000000006</v>
      </c>
      <c r="I119" s="32">
        <f t="shared" ref="I119" si="58">I108+I118</f>
        <v>194.31</v>
      </c>
      <c r="J119" s="32">
        <f t="shared" ref="J119:L119" si="59">J108+J118</f>
        <v>1293.29</v>
      </c>
      <c r="K119" s="32"/>
      <c r="L119" s="32">
        <f t="shared" si="59"/>
        <v>152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250</v>
      </c>
      <c r="G120" s="40">
        <v>16.8</v>
      </c>
      <c r="H120" s="40">
        <v>21.5</v>
      </c>
      <c r="I120" s="40">
        <v>62.74</v>
      </c>
      <c r="J120" s="40">
        <v>493.34</v>
      </c>
      <c r="K120" s="41" t="s">
        <v>69</v>
      </c>
      <c r="L120" s="40">
        <v>59.44</v>
      </c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70</v>
      </c>
      <c r="G121" s="43">
        <v>1.9</v>
      </c>
      <c r="H121" s="43">
        <v>6</v>
      </c>
      <c r="I121" s="43">
        <v>11.5</v>
      </c>
      <c r="J121" s="43">
        <v>109.1</v>
      </c>
      <c r="K121" s="44">
        <v>979.02</v>
      </c>
      <c r="L121" s="43">
        <v>9.5</v>
      </c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0.38</v>
      </c>
      <c r="H122" s="43">
        <v>0</v>
      </c>
      <c r="I122" s="43">
        <v>1.7</v>
      </c>
      <c r="J122" s="43">
        <v>8.9</v>
      </c>
      <c r="K122" s="44">
        <v>1000</v>
      </c>
      <c r="L122" s="43">
        <v>5.2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2.58</v>
      </c>
      <c r="H123" s="43">
        <v>0.15</v>
      </c>
      <c r="I123" s="43">
        <v>16.2</v>
      </c>
      <c r="J123" s="43">
        <v>69.599999999999994</v>
      </c>
      <c r="K123" s="44" t="s">
        <v>45</v>
      </c>
      <c r="L123" s="43">
        <v>1.86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0">SUM(G120:G126)</f>
        <v>21.659999999999997</v>
      </c>
      <c r="H127" s="19">
        <f t="shared" si="60"/>
        <v>27.65</v>
      </c>
      <c r="I127" s="19">
        <f t="shared" si="60"/>
        <v>92.140000000000015</v>
      </c>
      <c r="J127" s="19">
        <f t="shared" si="60"/>
        <v>680.93999999999994</v>
      </c>
      <c r="K127" s="25"/>
      <c r="L127" s="19">
        <f t="shared" ref="L127" si="61">SUM(L120:L126)</f>
        <v>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200</v>
      </c>
      <c r="G129" s="43">
        <v>1.73</v>
      </c>
      <c r="H129" s="43">
        <v>2.7</v>
      </c>
      <c r="I129" s="43">
        <v>13.91</v>
      </c>
      <c r="J129" s="43">
        <v>87.52</v>
      </c>
      <c r="K129" s="44">
        <v>100.34</v>
      </c>
      <c r="L129" s="43">
        <v>8.6</v>
      </c>
    </row>
    <row r="130" spans="1:12" ht="15" x14ac:dyDescent="0.25">
      <c r="A130" s="14"/>
      <c r="B130" s="15"/>
      <c r="C130" s="11"/>
      <c r="D130" s="7" t="s">
        <v>28</v>
      </c>
      <c r="E130" s="42" t="s">
        <v>108</v>
      </c>
      <c r="F130" s="43">
        <v>60</v>
      </c>
      <c r="G130" s="43">
        <v>12</v>
      </c>
      <c r="H130" s="43">
        <v>16</v>
      </c>
      <c r="I130" s="43">
        <v>21</v>
      </c>
      <c r="J130" s="43">
        <v>196.8</v>
      </c>
      <c r="K130" s="44">
        <v>220.75</v>
      </c>
      <c r="L130" s="43">
        <v>31.9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f>150+65</f>
        <v>215</v>
      </c>
      <c r="G131" s="43">
        <f>3.9+1</f>
        <v>4.9000000000000004</v>
      </c>
      <c r="H131" s="43">
        <f>5.8+3.3</f>
        <v>9.1</v>
      </c>
      <c r="I131" s="43">
        <f>38.6+6</f>
        <v>44.6</v>
      </c>
      <c r="J131" s="43">
        <f>226.07+70.5</f>
        <v>296.57</v>
      </c>
      <c r="K131" s="44">
        <v>816</v>
      </c>
      <c r="L131" s="43">
        <f>15.27+11.7</f>
        <v>26.97</v>
      </c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0.9</v>
      </c>
      <c r="H132" s="43">
        <v>0</v>
      </c>
      <c r="I132" s="43">
        <v>19.8</v>
      </c>
      <c r="J132" s="43">
        <v>81</v>
      </c>
      <c r="K132" s="44">
        <v>300.16000000000003</v>
      </c>
      <c r="L132" s="43">
        <v>5.43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4.3</v>
      </c>
      <c r="H133" s="43">
        <v>0.25</v>
      </c>
      <c r="I133" s="43">
        <v>27</v>
      </c>
      <c r="J133" s="43">
        <v>116</v>
      </c>
      <c r="K133" s="44">
        <v>600.01</v>
      </c>
      <c r="L133" s="43">
        <v>3.1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2">SUM(G128:G136)</f>
        <v>23.830000000000002</v>
      </c>
      <c r="H137" s="19">
        <f t="shared" si="62"/>
        <v>28.049999999999997</v>
      </c>
      <c r="I137" s="19">
        <f t="shared" si="62"/>
        <v>126.30999999999999</v>
      </c>
      <c r="J137" s="19">
        <f t="shared" si="62"/>
        <v>777.89</v>
      </c>
      <c r="K137" s="25"/>
      <c r="L137" s="19">
        <f t="shared" ref="L137" si="63">SUM(L128:L136)</f>
        <v>76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1275</v>
      </c>
      <c r="G138" s="32">
        <f t="shared" ref="G138" si="64">G127+G137</f>
        <v>45.489999999999995</v>
      </c>
      <c r="H138" s="32">
        <f t="shared" ref="H138" si="65">H127+H137</f>
        <v>55.699999999999996</v>
      </c>
      <c r="I138" s="32">
        <f t="shared" ref="I138" si="66">I127+I137</f>
        <v>218.45</v>
      </c>
      <c r="J138" s="32">
        <f t="shared" ref="J138:L138" si="67">J127+J137</f>
        <v>1458.83</v>
      </c>
      <c r="K138" s="32"/>
      <c r="L138" s="32">
        <f t="shared" si="67"/>
        <v>152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175</v>
      </c>
      <c r="G139" s="40">
        <v>14.5</v>
      </c>
      <c r="H139" s="40">
        <v>18.86</v>
      </c>
      <c r="I139" s="40">
        <v>35.9</v>
      </c>
      <c r="J139" s="40">
        <v>381</v>
      </c>
      <c r="K139" s="41" t="s">
        <v>71</v>
      </c>
      <c r="L139" s="40">
        <v>46.04</v>
      </c>
    </row>
    <row r="140" spans="1:12" ht="15" x14ac:dyDescent="0.25">
      <c r="A140" s="23"/>
      <c r="B140" s="15"/>
      <c r="C140" s="11"/>
      <c r="D140" s="6"/>
      <c r="E140" s="42" t="s">
        <v>72</v>
      </c>
      <c r="F140" s="43">
        <v>25</v>
      </c>
      <c r="G140" s="43">
        <v>0.6</v>
      </c>
      <c r="H140" s="43">
        <v>0</v>
      </c>
      <c r="I140" s="43">
        <v>7.84</v>
      </c>
      <c r="J140" s="43">
        <v>40.06</v>
      </c>
      <c r="K140" s="44">
        <v>820</v>
      </c>
      <c r="L140" s="43">
        <v>12.18</v>
      </c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0.24</v>
      </c>
      <c r="H141" s="43">
        <v>0.19</v>
      </c>
      <c r="I141" s="43">
        <v>12.9</v>
      </c>
      <c r="J141" s="43">
        <v>53.4</v>
      </c>
      <c r="K141" s="44" t="s">
        <v>57</v>
      </c>
      <c r="L141" s="43">
        <v>3.42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3.44</v>
      </c>
      <c r="H142" s="43">
        <v>0.2</v>
      </c>
      <c r="I142" s="43">
        <v>21.6</v>
      </c>
      <c r="J142" s="43">
        <v>92.8</v>
      </c>
      <c r="K142" s="44" t="s">
        <v>45</v>
      </c>
      <c r="L142" s="43">
        <v>2.48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110</v>
      </c>
      <c r="G143" s="43">
        <v>0.4</v>
      </c>
      <c r="H143" s="43">
        <v>0.4</v>
      </c>
      <c r="I143" s="43">
        <v>9.8000000000000007</v>
      </c>
      <c r="J143" s="43">
        <v>47</v>
      </c>
      <c r="K143" s="44"/>
      <c r="L143" s="43">
        <v>11.88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68">SUM(G139:G145)</f>
        <v>19.18</v>
      </c>
      <c r="H146" s="19">
        <f t="shared" si="68"/>
        <v>19.649999999999999</v>
      </c>
      <c r="I146" s="19">
        <f t="shared" si="68"/>
        <v>88.039999999999992</v>
      </c>
      <c r="J146" s="19">
        <f t="shared" si="68"/>
        <v>614.26</v>
      </c>
      <c r="K146" s="25"/>
      <c r="L146" s="19">
        <f t="shared" ref="L146" si="69">SUM(L139:L145)</f>
        <v>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3.14</v>
      </c>
      <c r="H148" s="43">
        <v>3.42</v>
      </c>
      <c r="I148" s="43">
        <v>17.260000000000002</v>
      </c>
      <c r="J148" s="43">
        <v>114.6</v>
      </c>
      <c r="K148" s="44">
        <v>122</v>
      </c>
      <c r="L148" s="43">
        <v>10.8</v>
      </c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f>70+50</f>
        <v>120</v>
      </c>
      <c r="G149" s="43">
        <v>14</v>
      </c>
      <c r="H149" s="43">
        <v>12.5</v>
      </c>
      <c r="I149" s="43">
        <v>7</v>
      </c>
      <c r="J149" s="43">
        <v>259.60000000000002</v>
      </c>
      <c r="K149" s="44">
        <v>120.02</v>
      </c>
      <c r="L149" s="43">
        <v>38.270000000000003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f>100+50</f>
        <v>150</v>
      </c>
      <c r="G150" s="43">
        <f>2.9+1.4</f>
        <v>4.3</v>
      </c>
      <c r="H150" s="43">
        <f>3.58+4.2</f>
        <v>7.78</v>
      </c>
      <c r="I150" s="43">
        <f>23.64+8.2</f>
        <v>31.84</v>
      </c>
      <c r="J150" s="43">
        <f>138.62+77.9</f>
        <v>216.52</v>
      </c>
      <c r="K150" s="44">
        <v>993</v>
      </c>
      <c r="L150" s="43">
        <f>12.3+5.68</f>
        <v>17.98</v>
      </c>
    </row>
    <row r="151" spans="1:12" ht="15" x14ac:dyDescent="0.2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0.14000000000000001</v>
      </c>
      <c r="H151" s="43">
        <v>0</v>
      </c>
      <c r="I151" s="43">
        <v>22.02</v>
      </c>
      <c r="J151" s="43">
        <v>87.88</v>
      </c>
      <c r="K151" s="44">
        <v>300.12</v>
      </c>
      <c r="L151" s="43">
        <v>5.85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4.3</v>
      </c>
      <c r="H152" s="43">
        <v>0.25</v>
      </c>
      <c r="I152" s="43">
        <v>27</v>
      </c>
      <c r="J152" s="43">
        <v>116</v>
      </c>
      <c r="K152" s="44">
        <v>600.01</v>
      </c>
      <c r="L152" s="43">
        <v>3.1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25.880000000000003</v>
      </c>
      <c r="H156" s="19">
        <f t="shared" si="70"/>
        <v>23.95</v>
      </c>
      <c r="I156" s="19">
        <f t="shared" si="70"/>
        <v>105.12</v>
      </c>
      <c r="J156" s="19">
        <f t="shared" si="70"/>
        <v>794.6</v>
      </c>
      <c r="K156" s="25"/>
      <c r="L156" s="19">
        <f t="shared" ref="L156" si="71">SUM(L147:L155)</f>
        <v>76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1270</v>
      </c>
      <c r="G157" s="32">
        <f t="shared" ref="G157" si="72">G146+G156</f>
        <v>45.06</v>
      </c>
      <c r="H157" s="32">
        <f t="shared" ref="H157" si="73">H146+H156</f>
        <v>43.599999999999994</v>
      </c>
      <c r="I157" s="32">
        <f t="shared" ref="I157" si="74">I146+I156</f>
        <v>193.16</v>
      </c>
      <c r="J157" s="32">
        <f t="shared" ref="J157:L157" si="75">J146+J156</f>
        <v>1408.8600000000001</v>
      </c>
      <c r="K157" s="32"/>
      <c r="L157" s="32">
        <f t="shared" si="75"/>
        <v>152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220</v>
      </c>
      <c r="G158" s="40">
        <v>15.6</v>
      </c>
      <c r="H158" s="40">
        <v>16.399999999999999</v>
      </c>
      <c r="I158" s="40">
        <v>49.1</v>
      </c>
      <c r="J158" s="40">
        <v>320.60000000000002</v>
      </c>
      <c r="K158" s="41">
        <v>443</v>
      </c>
      <c r="L158" s="40">
        <v>58.14</v>
      </c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70</v>
      </c>
      <c r="G159" s="43">
        <v>1.08</v>
      </c>
      <c r="H159" s="43">
        <v>3.6</v>
      </c>
      <c r="I159" s="43">
        <v>6.6</v>
      </c>
      <c r="J159" s="43">
        <v>75.900000000000006</v>
      </c>
      <c r="K159" s="51"/>
      <c r="L159" s="43">
        <v>12.45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 t="s">
        <v>50</v>
      </c>
      <c r="L160" s="43">
        <v>1.63</v>
      </c>
    </row>
    <row r="161" spans="1:12" ht="25.5" x14ac:dyDescent="0.25">
      <c r="A161" s="23"/>
      <c r="B161" s="15"/>
      <c r="C161" s="11"/>
      <c r="D161" s="7" t="s">
        <v>23</v>
      </c>
      <c r="E161" s="42" t="s">
        <v>53</v>
      </c>
      <c r="F161" s="43">
        <v>60</v>
      </c>
      <c r="G161" s="43">
        <v>4.9000000000000004</v>
      </c>
      <c r="H161" s="43">
        <v>0.46</v>
      </c>
      <c r="I161" s="43">
        <v>28.88</v>
      </c>
      <c r="J161" s="43">
        <v>130.19999999999999</v>
      </c>
      <c r="K161" s="44" t="s">
        <v>56</v>
      </c>
      <c r="L161" s="43">
        <v>3.78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6">SUM(G158:G164)</f>
        <v>21.78</v>
      </c>
      <c r="H165" s="19">
        <f t="shared" si="76"/>
        <v>20.46</v>
      </c>
      <c r="I165" s="19">
        <f t="shared" si="76"/>
        <v>99.58</v>
      </c>
      <c r="J165" s="19">
        <f t="shared" si="76"/>
        <v>584.70000000000005</v>
      </c>
      <c r="K165" s="25"/>
      <c r="L165" s="19">
        <f t="shared" ref="L165" si="77">SUM(L158:L164)</f>
        <v>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2.34</v>
      </c>
      <c r="H167" s="43">
        <v>2.79</v>
      </c>
      <c r="I167" s="43">
        <v>16.53</v>
      </c>
      <c r="J167" s="43">
        <v>100.96</v>
      </c>
      <c r="K167" s="44">
        <v>100.39</v>
      </c>
      <c r="L167" s="43">
        <v>9</v>
      </c>
    </row>
    <row r="168" spans="1:12" ht="15" x14ac:dyDescent="0.25">
      <c r="A168" s="23"/>
      <c r="B168" s="15"/>
      <c r="C168" s="11"/>
      <c r="D168" s="7" t="s">
        <v>28</v>
      </c>
      <c r="E168" s="42" t="s">
        <v>105</v>
      </c>
      <c r="F168" s="43">
        <v>70</v>
      </c>
      <c r="G168" s="43">
        <v>7.8</v>
      </c>
      <c r="H168" s="43">
        <v>11</v>
      </c>
      <c r="I168" s="43">
        <v>19.5</v>
      </c>
      <c r="J168" s="43">
        <v>195</v>
      </c>
      <c r="K168" s="44">
        <v>992.02</v>
      </c>
      <c r="L168" s="43">
        <v>38.74</v>
      </c>
    </row>
    <row r="169" spans="1:12" ht="15" x14ac:dyDescent="0.25">
      <c r="A169" s="23"/>
      <c r="B169" s="15"/>
      <c r="C169" s="11"/>
      <c r="D169" s="7" t="s">
        <v>29</v>
      </c>
      <c r="E169" s="42" t="s">
        <v>90</v>
      </c>
      <c r="F169" s="43">
        <f>150+30</f>
        <v>180</v>
      </c>
      <c r="G169" s="43">
        <f>5.06+0.3</f>
        <v>5.3599999999999994</v>
      </c>
      <c r="H169" s="43">
        <f>7.9+0.06</f>
        <v>7.96</v>
      </c>
      <c r="I169" s="43">
        <f>25.9+1.08</f>
        <v>26.979999999999997</v>
      </c>
      <c r="J169" s="43">
        <f>213.4+7.2</f>
        <v>220.6</v>
      </c>
      <c r="K169" s="44">
        <v>84.01</v>
      </c>
      <c r="L169" s="43">
        <f>10.74+4.17</f>
        <v>14.91</v>
      </c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0.1</v>
      </c>
      <c r="H170" s="43">
        <v>0</v>
      </c>
      <c r="I170" s="43">
        <v>25.2</v>
      </c>
      <c r="J170" s="43">
        <v>96</v>
      </c>
      <c r="K170" s="44">
        <v>300.11</v>
      </c>
      <c r="L170" s="43">
        <v>10.25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50</v>
      </c>
      <c r="G171" s="43">
        <v>4.3</v>
      </c>
      <c r="H171" s="43">
        <v>0.25</v>
      </c>
      <c r="I171" s="43">
        <v>27</v>
      </c>
      <c r="J171" s="43">
        <v>116</v>
      </c>
      <c r="K171" s="44">
        <v>600.01</v>
      </c>
      <c r="L171" s="43">
        <v>3.1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8">SUM(G166:G174)</f>
        <v>19.899999999999999</v>
      </c>
      <c r="H175" s="19">
        <f t="shared" si="78"/>
        <v>22</v>
      </c>
      <c r="I175" s="19">
        <f t="shared" si="78"/>
        <v>115.21</v>
      </c>
      <c r="J175" s="19">
        <f t="shared" si="78"/>
        <v>728.56</v>
      </c>
      <c r="K175" s="25"/>
      <c r="L175" s="19">
        <f t="shared" ref="L175" si="79">SUM(L166:L174)</f>
        <v>76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1250</v>
      </c>
      <c r="G176" s="32">
        <f t="shared" ref="G176" si="80">G165+G175</f>
        <v>41.68</v>
      </c>
      <c r="H176" s="32">
        <f t="shared" ref="H176" si="81">H165+H175</f>
        <v>42.46</v>
      </c>
      <c r="I176" s="32">
        <f t="shared" ref="I176" si="82">I165+I175</f>
        <v>214.79</v>
      </c>
      <c r="J176" s="32">
        <f t="shared" ref="J176:L176" si="83">J165+J175</f>
        <v>1313.26</v>
      </c>
      <c r="K176" s="32"/>
      <c r="L176" s="32">
        <f t="shared" si="83"/>
        <v>152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250</v>
      </c>
      <c r="G177" s="40">
        <v>6</v>
      </c>
      <c r="H177" s="40">
        <v>7</v>
      </c>
      <c r="I177" s="40">
        <v>42</v>
      </c>
      <c r="J177" s="40">
        <v>256.23</v>
      </c>
      <c r="K177" s="41">
        <v>202</v>
      </c>
      <c r="L177" s="40">
        <v>28.7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10</v>
      </c>
      <c r="G178" s="43">
        <v>0.1</v>
      </c>
      <c r="H178" s="43">
        <v>7.2</v>
      </c>
      <c r="I178" s="43">
        <v>0.1</v>
      </c>
      <c r="J178" s="43">
        <v>66.099999999999994</v>
      </c>
      <c r="K178" s="44">
        <v>909</v>
      </c>
      <c r="L178" s="43">
        <v>8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44" t="s">
        <v>44</v>
      </c>
      <c r="L179" s="43">
        <v>2.39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40</v>
      </c>
      <c r="G180" s="43">
        <v>3.44</v>
      </c>
      <c r="H180" s="43">
        <v>0.2</v>
      </c>
      <c r="I180" s="43">
        <v>21.6</v>
      </c>
      <c r="J180" s="43">
        <v>92.8</v>
      </c>
      <c r="K180" s="44" t="s">
        <v>45</v>
      </c>
      <c r="L180" s="43">
        <v>2.48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76</v>
      </c>
      <c r="F182" s="43">
        <v>110</v>
      </c>
      <c r="G182" s="43">
        <v>3.2</v>
      </c>
      <c r="H182" s="43">
        <v>2.5</v>
      </c>
      <c r="I182" s="43">
        <v>5</v>
      </c>
      <c r="J182" s="43">
        <v>52</v>
      </c>
      <c r="K182" s="44"/>
      <c r="L182" s="43">
        <v>34.43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4">SUM(G177:G183)</f>
        <v>13.04</v>
      </c>
      <c r="H184" s="19">
        <f t="shared" si="84"/>
        <v>16.899999999999999</v>
      </c>
      <c r="I184" s="19">
        <f t="shared" si="84"/>
        <v>83.9</v>
      </c>
      <c r="J184" s="19">
        <f t="shared" si="84"/>
        <v>527.13000000000011</v>
      </c>
      <c r="K184" s="25"/>
      <c r="L184" s="19">
        <f t="shared" ref="L184" si="85">SUM(L177:L183)</f>
        <v>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210</v>
      </c>
      <c r="G186" s="43">
        <v>1.79</v>
      </c>
      <c r="H186" s="43">
        <v>5.76</v>
      </c>
      <c r="I186" s="43">
        <v>11.15</v>
      </c>
      <c r="J186" s="43">
        <v>104.76</v>
      </c>
      <c r="K186" s="44">
        <v>100.3</v>
      </c>
      <c r="L186" s="43">
        <v>11.76</v>
      </c>
    </row>
    <row r="187" spans="1:12" ht="15" x14ac:dyDescent="0.25">
      <c r="A187" s="23"/>
      <c r="B187" s="15"/>
      <c r="C187" s="11"/>
      <c r="D187" s="7" t="s">
        <v>28</v>
      </c>
      <c r="E187" s="42" t="s">
        <v>102</v>
      </c>
      <c r="F187" s="43">
        <f>50+180</f>
        <v>230</v>
      </c>
      <c r="G187" s="43">
        <v>15.3</v>
      </c>
      <c r="H187" s="43">
        <v>16.399999999999999</v>
      </c>
      <c r="I187" s="43">
        <v>38.700000000000003</v>
      </c>
      <c r="J187" s="43">
        <v>362.3</v>
      </c>
      <c r="K187" s="44">
        <v>220.71</v>
      </c>
      <c r="L187" s="43">
        <v>46.3</v>
      </c>
    </row>
    <row r="188" spans="1:12" ht="15" x14ac:dyDescent="0.25">
      <c r="A188" s="23"/>
      <c r="B188" s="15"/>
      <c r="C188" s="11"/>
      <c r="D188" s="7" t="s">
        <v>29</v>
      </c>
      <c r="E188" s="42" t="s">
        <v>110</v>
      </c>
      <c r="F188" s="43">
        <v>50</v>
      </c>
      <c r="G188" s="43">
        <v>1</v>
      </c>
      <c r="H188" s="43">
        <v>4.5</v>
      </c>
      <c r="I188" s="43">
        <v>4</v>
      </c>
      <c r="J188" s="43">
        <v>59.5</v>
      </c>
      <c r="K188" s="44">
        <v>600.14</v>
      </c>
      <c r="L188" s="43">
        <v>8.86</v>
      </c>
    </row>
    <row r="189" spans="1:12" ht="15" x14ac:dyDescent="0.25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0.2</v>
      </c>
      <c r="H189" s="43">
        <v>0</v>
      </c>
      <c r="I189" s="43">
        <v>35.799999999999997</v>
      </c>
      <c r="J189" s="43">
        <v>142</v>
      </c>
      <c r="K189" s="44">
        <v>300.13</v>
      </c>
      <c r="L189" s="43">
        <v>5.98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50</v>
      </c>
      <c r="G190" s="43">
        <v>4.3</v>
      </c>
      <c r="H190" s="43">
        <v>0.25</v>
      </c>
      <c r="I190" s="43">
        <v>27</v>
      </c>
      <c r="J190" s="43">
        <v>116</v>
      </c>
      <c r="K190" s="44">
        <v>600.01</v>
      </c>
      <c r="L190" s="43">
        <v>3.1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6">SUM(G185:G193)</f>
        <v>22.59</v>
      </c>
      <c r="H194" s="19">
        <f t="shared" si="86"/>
        <v>26.909999999999997</v>
      </c>
      <c r="I194" s="19">
        <f t="shared" si="86"/>
        <v>116.65</v>
      </c>
      <c r="J194" s="19">
        <f t="shared" si="86"/>
        <v>784.56</v>
      </c>
      <c r="K194" s="25"/>
      <c r="L194" s="19">
        <f t="shared" ref="L194" si="87">SUM(L185:L193)</f>
        <v>75.999999999999986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1350</v>
      </c>
      <c r="G195" s="32">
        <f t="shared" ref="G195" si="88">G184+G194</f>
        <v>35.629999999999995</v>
      </c>
      <c r="H195" s="32">
        <f t="shared" ref="H195" si="89">H184+H194</f>
        <v>43.809999999999995</v>
      </c>
      <c r="I195" s="32">
        <f t="shared" ref="I195" si="90">I184+I194</f>
        <v>200.55</v>
      </c>
      <c r="J195" s="32">
        <f t="shared" ref="J195:L195" si="91">J184+J194</f>
        <v>1311.69</v>
      </c>
      <c r="K195" s="32"/>
      <c r="L195" s="32">
        <f t="shared" si="91"/>
        <v>152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1302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42.043000000000006</v>
      </c>
      <c r="H196" s="34">
        <f t="shared" si="92"/>
        <v>44.164000000000001</v>
      </c>
      <c r="I196" s="34">
        <f t="shared" si="92"/>
        <v>194.148</v>
      </c>
      <c r="J196" s="34">
        <f t="shared" si="92"/>
        <v>1352.6130000000001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152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2023-10-25T13:45:51Z</dcterms:modified>
</cp:coreProperties>
</file>