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D:\2026-2027 учебный год\меню\"/>
    </mc:Choice>
  </mc:AlternateContent>
  <xr:revisionPtr revIDLastSave="0" documentId="8_{E9EC3CEB-2FE3-4B20-99D2-24E1C589AA1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77" i="1" l="1"/>
  <c r="J177" i="1"/>
  <c r="I177" i="1"/>
  <c r="H177" i="1"/>
  <c r="G177" i="1"/>
  <c r="F177" i="1"/>
  <c r="L161" i="1"/>
  <c r="L158" i="1"/>
  <c r="J161" i="1"/>
  <c r="J158" i="1"/>
  <c r="I161" i="1"/>
  <c r="I158" i="1"/>
  <c r="H161" i="1"/>
  <c r="H158" i="1"/>
  <c r="G161" i="1"/>
  <c r="G158" i="1"/>
  <c r="F161" i="1"/>
  <c r="F158" i="1"/>
  <c r="L142" i="1"/>
  <c r="L139" i="1"/>
  <c r="J142" i="1"/>
  <c r="J139" i="1"/>
  <c r="I142" i="1"/>
  <c r="I139" i="1"/>
  <c r="H142" i="1"/>
  <c r="H139" i="1"/>
  <c r="G142" i="1"/>
  <c r="G139" i="1"/>
  <c r="F142" i="1"/>
  <c r="F139" i="1"/>
  <c r="L120" i="1"/>
  <c r="J120" i="1"/>
  <c r="I120" i="1"/>
  <c r="G120" i="1"/>
  <c r="F120" i="1"/>
  <c r="L102" i="1"/>
  <c r="H102" i="1"/>
  <c r="G102" i="1"/>
  <c r="L82" i="1"/>
  <c r="J82" i="1"/>
  <c r="I82" i="1"/>
  <c r="H82" i="1"/>
  <c r="G82" i="1"/>
  <c r="F82" i="1"/>
  <c r="L63" i="1"/>
  <c r="J63" i="1"/>
  <c r="I63" i="1"/>
  <c r="H63" i="1"/>
  <c r="G63" i="1"/>
  <c r="F63" i="1"/>
  <c r="L47" i="1"/>
  <c r="J47" i="1"/>
  <c r="I47" i="1"/>
  <c r="H47" i="1"/>
  <c r="G47" i="1"/>
  <c r="F47" i="1"/>
  <c r="L44" i="1"/>
  <c r="J44" i="1"/>
  <c r="L25" i="1"/>
  <c r="J25" i="1"/>
  <c r="I25" i="1"/>
  <c r="H25" i="1"/>
  <c r="G25" i="1"/>
  <c r="F25" i="1"/>
  <c r="L6" i="1"/>
  <c r="L7" i="1"/>
  <c r="J7" i="1"/>
  <c r="J6" i="1"/>
  <c r="I6" i="1"/>
  <c r="H7" i="1"/>
  <c r="H6" i="1"/>
  <c r="G7" i="1"/>
  <c r="G6" i="1"/>
  <c r="H120" i="1" l="1"/>
  <c r="J102" i="1"/>
  <c r="I102" i="1"/>
  <c r="I44" i="1"/>
  <c r="H44" i="1"/>
  <c r="G44" i="1"/>
  <c r="F44" i="1"/>
  <c r="F7" i="1"/>
  <c r="F102" i="1" l="1"/>
  <c r="F6" i="1"/>
  <c r="L194" i="1" l="1"/>
  <c r="L184" i="1"/>
  <c r="L195" i="1" s="1"/>
  <c r="L175" i="1"/>
  <c r="L165" i="1"/>
  <c r="L176" i="1" s="1"/>
  <c r="L156" i="1"/>
  <c r="L146" i="1"/>
  <c r="L157" i="1" s="1"/>
  <c r="L137" i="1"/>
  <c r="L127" i="1"/>
  <c r="L138" i="1" s="1"/>
  <c r="L118" i="1"/>
  <c r="L108" i="1"/>
  <c r="L119" i="1" s="1"/>
  <c r="L99" i="1"/>
  <c r="L89" i="1"/>
  <c r="L100" i="1" s="1"/>
  <c r="L80" i="1"/>
  <c r="L70" i="1"/>
  <c r="L81" i="1" s="1"/>
  <c r="L61" i="1"/>
  <c r="L51" i="1"/>
  <c r="L62" i="1" s="1"/>
  <c r="L42" i="1"/>
  <c r="L32" i="1"/>
  <c r="L43" i="1" s="1"/>
  <c r="L23" i="1"/>
  <c r="L13" i="1"/>
  <c r="L24" i="1" s="1"/>
  <c r="A109" i="1"/>
  <c r="B195" i="1"/>
  <c r="A195" i="1"/>
  <c r="J194" i="1"/>
  <c r="I194" i="1"/>
  <c r="H194" i="1"/>
  <c r="G194" i="1"/>
  <c r="F194" i="1"/>
  <c r="B185" i="1"/>
  <c r="A185" i="1"/>
  <c r="J184" i="1"/>
  <c r="I184" i="1"/>
  <c r="I195" i="1" s="1"/>
  <c r="H184" i="1"/>
  <c r="G184" i="1"/>
  <c r="G195" i="1" s="1"/>
  <c r="F184" i="1"/>
  <c r="B176" i="1"/>
  <c r="A176" i="1"/>
  <c r="J175" i="1"/>
  <c r="I175" i="1"/>
  <c r="H175" i="1"/>
  <c r="G175" i="1"/>
  <c r="F175" i="1"/>
  <c r="B166" i="1"/>
  <c r="A166" i="1"/>
  <c r="J165" i="1"/>
  <c r="I165" i="1"/>
  <c r="I176" i="1" s="1"/>
  <c r="H165" i="1"/>
  <c r="G165" i="1"/>
  <c r="G176" i="1" s="1"/>
  <c r="F165" i="1"/>
  <c r="B157" i="1"/>
  <c r="A157" i="1"/>
  <c r="J156" i="1"/>
  <c r="I156" i="1"/>
  <c r="H156" i="1"/>
  <c r="G156" i="1"/>
  <c r="F156" i="1"/>
  <c r="B147" i="1"/>
  <c r="A147" i="1"/>
  <c r="J146" i="1"/>
  <c r="I146" i="1"/>
  <c r="I157" i="1" s="1"/>
  <c r="H146" i="1"/>
  <c r="H157" i="1" s="1"/>
  <c r="G146" i="1"/>
  <c r="G157" i="1" s="1"/>
  <c r="F146" i="1"/>
  <c r="B138" i="1"/>
  <c r="A138" i="1"/>
  <c r="J137" i="1"/>
  <c r="I137" i="1"/>
  <c r="H137" i="1"/>
  <c r="G137" i="1"/>
  <c r="F137" i="1"/>
  <c r="B128" i="1"/>
  <c r="A128" i="1"/>
  <c r="J127" i="1"/>
  <c r="J138" i="1" s="1"/>
  <c r="I127" i="1"/>
  <c r="I138" i="1" s="1"/>
  <c r="H127" i="1"/>
  <c r="H138" i="1" s="1"/>
  <c r="G127" i="1"/>
  <c r="G138" i="1" s="1"/>
  <c r="F127" i="1"/>
  <c r="B119" i="1"/>
  <c r="A119" i="1"/>
  <c r="J118" i="1"/>
  <c r="I118" i="1"/>
  <c r="H118" i="1"/>
  <c r="G118" i="1"/>
  <c r="F118" i="1"/>
  <c r="B109" i="1"/>
  <c r="J108" i="1"/>
  <c r="J119" i="1" s="1"/>
  <c r="I108" i="1"/>
  <c r="I119" i="1" s="1"/>
  <c r="H108" i="1"/>
  <c r="H119" i="1" s="1"/>
  <c r="G108" i="1"/>
  <c r="G119" i="1" s="1"/>
  <c r="F108" i="1"/>
  <c r="B100" i="1"/>
  <c r="A100" i="1"/>
  <c r="J99" i="1"/>
  <c r="I99" i="1"/>
  <c r="H99" i="1"/>
  <c r="G99" i="1"/>
  <c r="F99" i="1"/>
  <c r="B90" i="1"/>
  <c r="A90" i="1"/>
  <c r="J89" i="1"/>
  <c r="J100" i="1" s="1"/>
  <c r="I89" i="1"/>
  <c r="I100" i="1" s="1"/>
  <c r="H89" i="1"/>
  <c r="H100" i="1" s="1"/>
  <c r="G89" i="1"/>
  <c r="G100" i="1" s="1"/>
  <c r="F89" i="1"/>
  <c r="F100" i="1" s="1"/>
  <c r="B81" i="1"/>
  <c r="A81" i="1"/>
  <c r="J80" i="1"/>
  <c r="I80" i="1"/>
  <c r="H80" i="1"/>
  <c r="G80" i="1"/>
  <c r="F80" i="1"/>
  <c r="B71" i="1"/>
  <c r="A71" i="1"/>
  <c r="J70" i="1"/>
  <c r="J81" i="1" s="1"/>
  <c r="I70" i="1"/>
  <c r="H70" i="1"/>
  <c r="G70" i="1"/>
  <c r="F70" i="1"/>
  <c r="F81" i="1" s="1"/>
  <c r="B62" i="1"/>
  <c r="A62" i="1"/>
  <c r="J61" i="1"/>
  <c r="I61" i="1"/>
  <c r="H61" i="1"/>
  <c r="G61" i="1"/>
  <c r="F61" i="1"/>
  <c r="B52" i="1"/>
  <c r="A52" i="1"/>
  <c r="J51" i="1"/>
  <c r="J62" i="1" s="1"/>
  <c r="I51" i="1"/>
  <c r="H51" i="1"/>
  <c r="H62" i="1" s="1"/>
  <c r="G51" i="1"/>
  <c r="F51" i="1"/>
  <c r="F62" i="1" s="1"/>
  <c r="B43" i="1"/>
  <c r="A43" i="1"/>
  <c r="J42" i="1"/>
  <c r="I42" i="1"/>
  <c r="H42" i="1"/>
  <c r="G42" i="1"/>
  <c r="F42" i="1"/>
  <c r="B33" i="1"/>
  <c r="A33" i="1"/>
  <c r="J32" i="1"/>
  <c r="J43" i="1" s="1"/>
  <c r="I32" i="1"/>
  <c r="H32" i="1"/>
  <c r="H43" i="1" s="1"/>
  <c r="G32" i="1"/>
  <c r="F32" i="1"/>
  <c r="F43" i="1" s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G43" i="1" l="1"/>
  <c r="I43" i="1"/>
  <c r="I62" i="1"/>
  <c r="J157" i="1"/>
  <c r="H176" i="1"/>
  <c r="J176" i="1"/>
  <c r="H195" i="1"/>
  <c r="J195" i="1"/>
  <c r="I81" i="1"/>
  <c r="H81" i="1"/>
  <c r="G81" i="1"/>
  <c r="G62" i="1"/>
  <c r="L196" i="1"/>
  <c r="F119" i="1"/>
  <c r="F138" i="1"/>
  <c r="F157" i="1"/>
  <c r="F176" i="1"/>
  <c r="F195" i="1"/>
  <c r="I24" i="1"/>
  <c r="F24" i="1"/>
  <c r="J24" i="1"/>
  <c r="H24" i="1"/>
  <c r="G24" i="1"/>
  <c r="J196" i="1" l="1"/>
  <c r="I196" i="1"/>
  <c r="H196" i="1"/>
  <c r="F196" i="1"/>
  <c r="G196" i="1"/>
</calcChain>
</file>

<file path=xl/sharedStrings.xml><?xml version="1.0" encoding="utf-8"?>
<sst xmlns="http://schemas.openxmlformats.org/spreadsheetml/2006/main" count="241" uniqueCount="85">
  <si>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</si>
  <si>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</si>
  <si>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</si>
  <si>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</si>
  <si>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</si>
  <si>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</si>
  <si>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</si>
  <si>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</si>
  <si>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</si>
  <si>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</si>
  <si>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</si>
  <si>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</si>
  <si>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</si>
  <si>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</si>
  <si>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</si>
  <si>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</si>
  <si>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</si>
  <si>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</si>
  <si>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</si>
  <si>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</si>
  <si>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</si>
  <si>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</si>
  <si>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</si>
  <si>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</si>
  <si>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</si>
  <si>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</si>
  <si>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</si>
  <si>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</si>
  <si>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</si>
  <si>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</si>
  <si>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</si>
  <si>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</si>
  <si>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</si>
  <si>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</si>
  <si>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</si>
  <si>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</si>
  <si>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</si>
  <si>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</si>
  <si>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</si>
  <si>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 xml:space="preserve">Каша вязкая молочная манная; Яйцо вареное  </t>
  </si>
  <si>
    <t xml:space="preserve">Чай с сахаром </t>
  </si>
  <si>
    <t>кисломол.</t>
  </si>
  <si>
    <t xml:space="preserve">Кофейный напиток </t>
  </si>
  <si>
    <t xml:space="preserve">Хлеб пшеничный йодированный </t>
  </si>
  <si>
    <t xml:space="preserve">Масло сливочное порциями; Сыр Российский в нарезке  </t>
  </si>
  <si>
    <t>220,64;220,78</t>
  </si>
  <si>
    <t xml:space="preserve">Хлеб пшеничный йодированный; Хлеб ржано-пшеничный </t>
  </si>
  <si>
    <t>Чай с сахаром</t>
  </si>
  <si>
    <t xml:space="preserve">Кондитерское изделие </t>
  </si>
  <si>
    <t xml:space="preserve">Чай с лимоном и с сахаром </t>
  </si>
  <si>
    <t xml:space="preserve">Хлеб пшеничный йодированный  </t>
  </si>
  <si>
    <t>МБОУ "Начальная школа-детский сад №21" г.Сальска</t>
  </si>
  <si>
    <t>директор</t>
  </si>
  <si>
    <t xml:space="preserve">Каша жидкая молочная рисовая </t>
  </si>
  <si>
    <t>Масло сливочное порциями; Сыр Российский в нарезке</t>
  </si>
  <si>
    <t xml:space="preserve">Яблоко свежее </t>
  </si>
  <si>
    <t>911,02; 97,1</t>
  </si>
  <si>
    <t xml:space="preserve">Сосиски в соусе томатном; Макароны отварные  </t>
  </si>
  <si>
    <t>сладкое</t>
  </si>
  <si>
    <t xml:space="preserve">Хлеб пшеничный йодированный; Хлеб ржано-пшеничный  </t>
  </si>
  <si>
    <t>Кофейный напиток</t>
  </si>
  <si>
    <t>Еременко В.Н.</t>
  </si>
  <si>
    <t>-</t>
  </si>
  <si>
    <t>Рыба тушеная в томате с овощами; Картофельное пюре</t>
  </si>
  <si>
    <t>220,4; 831,02</t>
  </si>
  <si>
    <t xml:space="preserve">Курица тушеная с морковью;  Макароны отварные; Кондитерское изделие  </t>
  </si>
  <si>
    <t>Хлеб пшеничный йодированный</t>
  </si>
  <si>
    <t>97,22;911,02</t>
  </si>
  <si>
    <t xml:space="preserve">Гуляш из мяса птицы; Каша пшенная рассыпчатая; Огурцы консервированные без уксуса </t>
  </si>
  <si>
    <t>сладость</t>
  </si>
  <si>
    <t>Кондитерское изделие</t>
  </si>
  <si>
    <t>220,95;194,08;26,42</t>
  </si>
  <si>
    <t>299;600,44</t>
  </si>
  <si>
    <t>1010,24;825,06;958,01</t>
  </si>
  <si>
    <t>Суп молочный рисовый; Запеканка из творога; Повидло</t>
  </si>
  <si>
    <t>100,25;220,46;600,45</t>
  </si>
  <si>
    <t>220,91; 825,06</t>
  </si>
  <si>
    <t>Биточки рубленые куриные; Каша гречневая рассыпчатая; Салат из белокочанной капусты с морковью</t>
  </si>
  <si>
    <t>1006,17; 811,03; 26,28</t>
  </si>
  <si>
    <t>600,54; 600,44</t>
  </si>
  <si>
    <t xml:space="preserve">Салт из свеклы отварной; Плов куриный  </t>
  </si>
  <si>
    <t>851,03;331,35</t>
  </si>
  <si>
    <t>600,54;600,44</t>
  </si>
  <si>
    <t>Икра кабачковая консервированная; Макароны отварные с сыром; Яйцо вареное</t>
  </si>
  <si>
    <t>823,05;220,18;220,78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</si>
</sst>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23" xfId="0" applyNumberFormat="1" applyBorder="1" applyAlignment="1" applyProtection="1">
      <alignment horizontal="center" vertical="top" wrapText="1"/>
      <protection locked="0"/>
    </xf>
    <xf numFmtId="0" fontId="0" fillId="0" borderId="23" xfId="0" applyNumberFormat="1" applyBorder="1" applyAlignment="1" applyProtection="1">
      <alignment horizontal="center" vertical="top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96"/>
  <sheetViews>
    <sheetView tabSelected="1" zoomScaleNormal="100" workbookViewId="0">
      <pane xSplit="4" ySplit="5" topLeftCell="E17" activePane="bottomRight" state="frozen"/>
      <selection pane="topRight" activeCell="E1" sqref="E1"/>
      <selection pane="bottomLeft" activeCell="A6" sqref="A6"/>
      <selection pane="bottomRight" activeCell="I177" sqref="I177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7" t="s">
        <v>51</v>
      </c>
      <c r="D1" s="58"/>
      <c r="E1" s="58"/>
      <c r="F1" s="12" t="s">
        <v>16</v>
      </c>
      <c r="G1" s="2" t="s">
        <v>17</v>
      </c>
      <c r="H1" s="59" t="s">
        <v>52</v>
      </c>
      <c r="I1" s="59"/>
      <c r="J1" s="59"/>
      <c r="K1" s="59"/>
    </row>
    <row r="2" spans="1:12" ht="18" x14ac:dyDescent="0.2">
      <c r="A2" s="35" t="s">
        <v>6</v>
      </c>
      <c r="C2" s="2"/>
      <c r="G2" s="2" t="s">
        <v>18</v>
      </c>
      <c r="H2" s="59" t="s">
        <v>61</v>
      </c>
      <c r="I2" s="59"/>
      <c r="J2" s="59"/>
      <c r="K2" s="59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31</v>
      </c>
      <c r="I3" s="48">
        <v>8</v>
      </c>
      <c r="J3" s="49">
        <v>2026</v>
      </c>
      <c r="K3" s="50"/>
    </row>
    <row r="4" spans="1:12" ht="13.5" thickBot="1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25.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39</v>
      </c>
      <c r="F6" s="40">
        <f>200+40</f>
        <v>240</v>
      </c>
      <c r="G6" s="40">
        <f>4.43+4.8</f>
        <v>9.23</v>
      </c>
      <c r="H6" s="40">
        <f>3.54+4</f>
        <v>7.54</v>
      </c>
      <c r="I6" s="40">
        <f>38.21+0.3</f>
        <v>38.51</v>
      </c>
      <c r="J6" s="40">
        <f>215.55+56.6</f>
        <v>272.15000000000003</v>
      </c>
      <c r="K6" s="41" t="s">
        <v>45</v>
      </c>
      <c r="L6" s="40">
        <f>34.42+19</f>
        <v>53.42</v>
      </c>
    </row>
    <row r="7" spans="1:12" ht="25.5" x14ac:dyDescent="0.25">
      <c r="A7" s="23"/>
      <c r="B7" s="15"/>
      <c r="C7" s="11"/>
      <c r="D7" s="6" t="s">
        <v>41</v>
      </c>
      <c r="E7" s="42" t="s">
        <v>44</v>
      </c>
      <c r="F7" s="43">
        <f>10+20</f>
        <v>30</v>
      </c>
      <c r="G7" s="43">
        <f>4.67+0.1</f>
        <v>4.7699999999999996</v>
      </c>
      <c r="H7" s="43">
        <f>5.87+5.2</f>
        <v>11.07</v>
      </c>
      <c r="I7" s="43">
        <v>0.1</v>
      </c>
      <c r="J7" s="43">
        <f>71.73+66.1</f>
        <v>137.82999999999998</v>
      </c>
      <c r="K7" s="44" t="s">
        <v>67</v>
      </c>
      <c r="L7" s="43">
        <f>14.3+23.98</f>
        <v>38.28</v>
      </c>
    </row>
    <row r="8" spans="1:12" ht="15" x14ac:dyDescent="0.25">
      <c r="A8" s="23"/>
      <c r="B8" s="15"/>
      <c r="C8" s="11"/>
      <c r="D8" s="7" t="s">
        <v>22</v>
      </c>
      <c r="E8" s="42" t="s">
        <v>40</v>
      </c>
      <c r="F8" s="43">
        <v>200</v>
      </c>
      <c r="G8" s="43">
        <v>0.2</v>
      </c>
      <c r="H8" s="43"/>
      <c r="I8" s="43">
        <v>6.5</v>
      </c>
      <c r="J8" s="43">
        <v>26.8</v>
      </c>
      <c r="K8" s="44">
        <v>300.70999999999998</v>
      </c>
      <c r="L8" s="43">
        <v>3.5</v>
      </c>
    </row>
    <row r="9" spans="1:12" ht="15" x14ac:dyDescent="0.25">
      <c r="A9" s="23"/>
      <c r="B9" s="15"/>
      <c r="C9" s="11"/>
      <c r="D9" s="7" t="s">
        <v>23</v>
      </c>
      <c r="E9" s="42" t="s">
        <v>66</v>
      </c>
      <c r="F9" s="43">
        <v>40</v>
      </c>
      <c r="G9" s="43">
        <v>3.28</v>
      </c>
      <c r="H9" s="43">
        <v>0.52</v>
      </c>
      <c r="I9" s="43">
        <v>21.9</v>
      </c>
      <c r="J9" s="43">
        <v>107.6</v>
      </c>
      <c r="K9" s="44">
        <v>600.54</v>
      </c>
      <c r="L9" s="43">
        <v>4.8</v>
      </c>
    </row>
    <row r="10" spans="1:12" ht="15" x14ac:dyDescent="0.25">
      <c r="A10" s="23"/>
      <c r="B10" s="15"/>
      <c r="C10" s="11"/>
      <c r="D10" s="7"/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510</v>
      </c>
      <c r="G13" s="19">
        <f t="shared" ref="G13:J13" si="0">SUM(G6:G12)</f>
        <v>17.48</v>
      </c>
      <c r="H13" s="19">
        <f t="shared" si="0"/>
        <v>19.13</v>
      </c>
      <c r="I13" s="19">
        <f t="shared" si="0"/>
        <v>67.009999999999991</v>
      </c>
      <c r="J13" s="19">
        <f t="shared" si="0"/>
        <v>544.38</v>
      </c>
      <c r="K13" s="25"/>
      <c r="L13" s="19">
        <f t="shared" ref="L13" si="1">SUM(L6:L12)</f>
        <v>100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 x14ac:dyDescent="0.25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5" x14ac:dyDescent="0.25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5" x14ac:dyDescent="0.2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5" x14ac:dyDescent="0.25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5" x14ac:dyDescent="0.2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 x14ac:dyDescent="0.25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.75" thickBot="1" x14ac:dyDescent="0.25">
      <c r="A24" s="29">
        <f>A6</f>
        <v>1</v>
      </c>
      <c r="B24" s="30">
        <f>B6</f>
        <v>1</v>
      </c>
      <c r="C24" s="54" t="s">
        <v>4</v>
      </c>
      <c r="D24" s="55"/>
      <c r="E24" s="31"/>
      <c r="F24" s="32">
        <f>F13+F23</f>
        <v>510</v>
      </c>
      <c r="G24" s="32">
        <f t="shared" ref="G24:J24" si="4">G13+G23</f>
        <v>17.48</v>
      </c>
      <c r="H24" s="32">
        <f t="shared" si="4"/>
        <v>19.13</v>
      </c>
      <c r="I24" s="32">
        <f t="shared" si="4"/>
        <v>67.009999999999991</v>
      </c>
      <c r="J24" s="32">
        <f t="shared" si="4"/>
        <v>544.38</v>
      </c>
      <c r="K24" s="32"/>
      <c r="L24" s="32">
        <f t="shared" ref="L24" si="5">L13+L23</f>
        <v>100</v>
      </c>
    </row>
    <row r="25" spans="1:12" ht="25.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68</v>
      </c>
      <c r="F25" s="40">
        <f>120+150+60</f>
        <v>330</v>
      </c>
      <c r="G25" s="40">
        <f>7.39+4.4+0.48</f>
        <v>12.27</v>
      </c>
      <c r="H25" s="40">
        <f>5.87+3.5</f>
        <v>9.370000000000001</v>
      </c>
      <c r="I25" s="40">
        <f>3.37+31.5+2.4</f>
        <v>37.269999999999996</v>
      </c>
      <c r="J25" s="40">
        <f>130.98+174.8+7.2</f>
        <v>312.97999999999996</v>
      </c>
      <c r="K25" s="41" t="s">
        <v>71</v>
      </c>
      <c r="L25" s="40">
        <f>49.9+15.52+14.5</f>
        <v>79.92</v>
      </c>
    </row>
    <row r="26" spans="1:12" ht="15" x14ac:dyDescent="0.25">
      <c r="A26" s="14"/>
      <c r="B26" s="15"/>
      <c r="C26" s="11"/>
      <c r="D26" s="6" t="s">
        <v>69</v>
      </c>
      <c r="E26" s="42" t="s">
        <v>70</v>
      </c>
      <c r="F26" s="43">
        <v>27</v>
      </c>
      <c r="G26" s="43">
        <v>1.4</v>
      </c>
      <c r="H26" s="43">
        <v>4.3</v>
      </c>
      <c r="I26" s="43">
        <v>18.100000000000001</v>
      </c>
      <c r="J26" s="43">
        <v>116.6</v>
      </c>
      <c r="K26" s="44">
        <v>83.01</v>
      </c>
      <c r="L26" s="43">
        <v>11.48</v>
      </c>
    </row>
    <row r="27" spans="1:12" ht="15" x14ac:dyDescent="0.25">
      <c r="A27" s="14"/>
      <c r="B27" s="15"/>
      <c r="C27" s="11"/>
      <c r="D27" s="7" t="s">
        <v>22</v>
      </c>
      <c r="E27" s="42" t="s">
        <v>42</v>
      </c>
      <c r="F27" s="43">
        <v>200</v>
      </c>
      <c r="G27" s="43">
        <v>0.24</v>
      </c>
      <c r="H27" s="43">
        <v>0.19</v>
      </c>
      <c r="I27" s="43">
        <v>12.83</v>
      </c>
      <c r="J27" s="43">
        <v>53.38</v>
      </c>
      <c r="K27" s="44">
        <v>300.73</v>
      </c>
      <c r="L27" s="43">
        <v>5</v>
      </c>
    </row>
    <row r="28" spans="1:12" ht="15" x14ac:dyDescent="0.25">
      <c r="A28" s="14"/>
      <c r="B28" s="15"/>
      <c r="C28" s="11"/>
      <c r="D28" s="7" t="s">
        <v>23</v>
      </c>
      <c r="E28" s="42" t="s">
        <v>43</v>
      </c>
      <c r="F28" s="43">
        <v>30</v>
      </c>
      <c r="G28" s="43">
        <v>2.2799999999999998</v>
      </c>
      <c r="H28" s="43">
        <v>0.24</v>
      </c>
      <c r="I28" s="43">
        <v>14.58</v>
      </c>
      <c r="J28" s="43">
        <v>71</v>
      </c>
      <c r="K28" s="44">
        <v>299</v>
      </c>
      <c r="L28" s="43">
        <v>3.6</v>
      </c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587</v>
      </c>
      <c r="G32" s="19">
        <f t="shared" ref="G32" si="6">SUM(G25:G31)</f>
        <v>16.190000000000001</v>
      </c>
      <c r="H32" s="19">
        <f t="shared" ref="H32" si="7">SUM(H25:H31)</f>
        <v>14.100000000000001</v>
      </c>
      <c r="I32" s="19">
        <f t="shared" ref="I32" si="8">SUM(I25:I31)</f>
        <v>82.78</v>
      </c>
      <c r="J32" s="19">
        <f t="shared" ref="J32:L32" si="9">SUM(J25:J31)</f>
        <v>553.95999999999992</v>
      </c>
      <c r="K32" s="25"/>
      <c r="L32" s="19">
        <f t="shared" si="9"/>
        <v>100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 x14ac:dyDescent="0.25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5" x14ac:dyDescent="0.25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5" x14ac:dyDescent="0.2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5" x14ac:dyDescent="0.25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5" x14ac:dyDescent="0.2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 x14ac:dyDescent="0.25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54" t="s">
        <v>4</v>
      </c>
      <c r="D43" s="55"/>
      <c r="E43" s="31"/>
      <c r="F43" s="32">
        <f>F32+F42</f>
        <v>587</v>
      </c>
      <c r="G43" s="32">
        <f t="shared" ref="G43" si="14">G32+G42</f>
        <v>16.190000000000001</v>
      </c>
      <c r="H43" s="32">
        <f t="shared" ref="H43" si="15">H32+H42</f>
        <v>14.100000000000001</v>
      </c>
      <c r="I43" s="32">
        <f t="shared" ref="I43" si="16">I32+I42</f>
        <v>82.78</v>
      </c>
      <c r="J43" s="32">
        <f t="shared" ref="J43:L43" si="17">J32+J42</f>
        <v>553.95999999999992</v>
      </c>
      <c r="K43" s="32"/>
      <c r="L43" s="32">
        <f t="shared" si="17"/>
        <v>100</v>
      </c>
    </row>
    <row r="44" spans="1:12" ht="25.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63</v>
      </c>
      <c r="F44" s="40">
        <f>100+150</f>
        <v>250</v>
      </c>
      <c r="G44" s="40">
        <f>6.71+5.2</f>
        <v>11.91</v>
      </c>
      <c r="H44" s="40">
        <f>9.43+7.2</f>
        <v>16.63</v>
      </c>
      <c r="I44" s="40">
        <f>6.29+34.8</f>
        <v>41.089999999999996</v>
      </c>
      <c r="J44" s="40">
        <f>177.14+159.4</f>
        <v>336.53999999999996</v>
      </c>
      <c r="K44" s="41" t="s">
        <v>64</v>
      </c>
      <c r="L44" s="40">
        <f>57.1+32.8</f>
        <v>89.9</v>
      </c>
    </row>
    <row r="45" spans="1:12" ht="15" x14ac:dyDescent="0.2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 x14ac:dyDescent="0.25">
      <c r="A46" s="23"/>
      <c r="B46" s="15"/>
      <c r="C46" s="11"/>
      <c r="D46" s="7" t="s">
        <v>22</v>
      </c>
      <c r="E46" s="42" t="s">
        <v>47</v>
      </c>
      <c r="F46" s="43">
        <v>200</v>
      </c>
      <c r="G46" s="43">
        <v>0.2</v>
      </c>
      <c r="H46" s="43"/>
      <c r="I46" s="43">
        <v>6.5</v>
      </c>
      <c r="J46" s="43">
        <v>26.8</v>
      </c>
      <c r="K46" s="44">
        <v>300.70999999999998</v>
      </c>
      <c r="L46" s="43">
        <v>3.5</v>
      </c>
    </row>
    <row r="47" spans="1:12" ht="25.5" x14ac:dyDescent="0.25">
      <c r="A47" s="23"/>
      <c r="B47" s="15"/>
      <c r="C47" s="11"/>
      <c r="D47" s="7" t="s">
        <v>23</v>
      </c>
      <c r="E47" s="42" t="s">
        <v>46</v>
      </c>
      <c r="F47" s="43">
        <f>30+20</f>
        <v>50</v>
      </c>
      <c r="G47" s="43">
        <f>2.28+1.46</f>
        <v>3.7399999999999998</v>
      </c>
      <c r="H47" s="43">
        <f>0.24+0.26</f>
        <v>0.5</v>
      </c>
      <c r="I47" s="43">
        <f>14.58+7.28</f>
        <v>21.86</v>
      </c>
      <c r="J47" s="43">
        <f>71+37.4</f>
        <v>108.4</v>
      </c>
      <c r="K47" s="43" t="s">
        <v>72</v>
      </c>
      <c r="L47" s="43">
        <f>3.6+3</f>
        <v>6.6</v>
      </c>
    </row>
    <row r="48" spans="1:12" ht="15" x14ac:dyDescent="0.2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6"/>
      <c r="E49" s="42"/>
      <c r="F49" s="51"/>
      <c r="G49" s="52"/>
      <c r="H49" s="52"/>
      <c r="I49" s="52"/>
      <c r="J49" s="52"/>
      <c r="K49" s="52"/>
      <c r="L49" s="5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500</v>
      </c>
      <c r="G51" s="19">
        <f t="shared" ref="G51" si="18">SUM(G44:G50)</f>
        <v>15.85</v>
      </c>
      <c r="H51" s="19">
        <f t="shared" ref="H51" si="19">SUM(H44:H50)</f>
        <v>17.13</v>
      </c>
      <c r="I51" s="19">
        <f t="shared" ref="I51" si="20">SUM(I44:I50)</f>
        <v>69.449999999999989</v>
      </c>
      <c r="J51" s="19">
        <f t="shared" ref="J51:L51" si="21">SUM(J44:J50)</f>
        <v>471.74</v>
      </c>
      <c r="K51" s="25"/>
      <c r="L51" s="19">
        <f t="shared" si="21"/>
        <v>100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 x14ac:dyDescent="0.25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5" x14ac:dyDescent="0.25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5" x14ac:dyDescent="0.2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5" x14ac:dyDescent="0.25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5" x14ac:dyDescent="0.2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 x14ac:dyDescent="0.25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54" t="s">
        <v>4</v>
      </c>
      <c r="D62" s="55"/>
      <c r="E62" s="31"/>
      <c r="F62" s="32">
        <f>F51+F61</f>
        <v>500</v>
      </c>
      <c r="G62" s="32">
        <f t="shared" ref="G62" si="26">G51+G61</f>
        <v>15.85</v>
      </c>
      <c r="H62" s="32">
        <f t="shared" ref="H62" si="27">H51+H61</f>
        <v>17.13</v>
      </c>
      <c r="I62" s="32">
        <f t="shared" ref="I62" si="28">I51+I61</f>
        <v>69.449999999999989</v>
      </c>
      <c r="J62" s="32">
        <f t="shared" ref="J62:L62" si="29">J51+J61</f>
        <v>471.74</v>
      </c>
      <c r="K62" s="32"/>
      <c r="L62" s="32">
        <f t="shared" si="29"/>
        <v>100</v>
      </c>
    </row>
    <row r="63" spans="1:12" ht="38.2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65</v>
      </c>
      <c r="F63" s="40">
        <f>90+160+30</f>
        <v>280</v>
      </c>
      <c r="G63" s="40">
        <f>9.69+5.4+0.23</f>
        <v>15.32</v>
      </c>
      <c r="H63" s="40">
        <f>11.13+4.9+0.05</f>
        <v>16.080000000000002</v>
      </c>
      <c r="I63" s="40">
        <f>3.96+27.9+6.58</f>
        <v>38.44</v>
      </c>
      <c r="J63" s="40">
        <f>213.76+146.8+28.1</f>
        <v>388.66</v>
      </c>
      <c r="K63" s="41" t="s">
        <v>73</v>
      </c>
      <c r="L63" s="40">
        <f>59.78+15.42+12.5</f>
        <v>87.7</v>
      </c>
    </row>
    <row r="64" spans="1:12" ht="15" x14ac:dyDescent="0.2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3"/>
      <c r="L64" s="43"/>
    </row>
    <row r="65" spans="1:12" ht="15" x14ac:dyDescent="0.25">
      <c r="A65" s="23"/>
      <c r="B65" s="15"/>
      <c r="C65" s="11"/>
      <c r="D65" s="7" t="s">
        <v>22</v>
      </c>
      <c r="E65" s="42" t="s">
        <v>49</v>
      </c>
      <c r="F65" s="43">
        <v>200</v>
      </c>
      <c r="G65" s="43">
        <v>0.3</v>
      </c>
      <c r="H65" s="43"/>
      <c r="I65" s="43">
        <v>6.7</v>
      </c>
      <c r="J65" s="43">
        <v>27.9</v>
      </c>
      <c r="K65" s="43">
        <v>300.74</v>
      </c>
      <c r="L65" s="43">
        <v>7.5</v>
      </c>
    </row>
    <row r="66" spans="1:12" ht="15" x14ac:dyDescent="0.25">
      <c r="A66" s="23"/>
      <c r="B66" s="15"/>
      <c r="C66" s="11"/>
      <c r="D66" s="7" t="s">
        <v>23</v>
      </c>
      <c r="E66" s="42" t="s">
        <v>50</v>
      </c>
      <c r="F66" s="43">
        <v>40</v>
      </c>
      <c r="G66" s="43">
        <v>3.28</v>
      </c>
      <c r="H66" s="43">
        <v>0.52</v>
      </c>
      <c r="I66" s="43">
        <v>21.9</v>
      </c>
      <c r="J66" s="43">
        <v>107.6</v>
      </c>
      <c r="K66" s="43">
        <v>600.54</v>
      </c>
      <c r="L66" s="43">
        <v>4.8</v>
      </c>
    </row>
    <row r="67" spans="1:12" ht="15" x14ac:dyDescent="0.2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3"/>
      <c r="L67" s="43"/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520</v>
      </c>
      <c r="G70" s="19">
        <f t="shared" ref="G70" si="30">SUM(G63:G69)</f>
        <v>18.900000000000002</v>
      </c>
      <c r="H70" s="19">
        <f t="shared" ref="H70" si="31">SUM(H63:H69)</f>
        <v>16.600000000000001</v>
      </c>
      <c r="I70" s="19">
        <f t="shared" ref="I70" si="32">SUM(I63:I69)</f>
        <v>67.039999999999992</v>
      </c>
      <c r="J70" s="19">
        <f t="shared" ref="J70:L70" si="33">SUM(J63:J69)</f>
        <v>524.16</v>
      </c>
      <c r="K70" s="25"/>
      <c r="L70" s="19">
        <f t="shared" si="33"/>
        <v>100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 x14ac:dyDescent="0.25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5" x14ac:dyDescent="0.25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5" x14ac:dyDescent="0.25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5" x14ac:dyDescent="0.25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5" x14ac:dyDescent="0.2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 x14ac:dyDescent="0.25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54" t="s">
        <v>4</v>
      </c>
      <c r="D81" s="55"/>
      <c r="E81" s="31"/>
      <c r="F81" s="32">
        <f>F70+F80</f>
        <v>520</v>
      </c>
      <c r="G81" s="32">
        <f t="shared" ref="G81" si="38">G70+G80</f>
        <v>18.900000000000002</v>
      </c>
      <c r="H81" s="32">
        <f t="shared" ref="H81" si="39">H70+H80</f>
        <v>16.600000000000001</v>
      </c>
      <c r="I81" s="32">
        <f t="shared" ref="I81" si="40">I70+I80</f>
        <v>67.039999999999992</v>
      </c>
      <c r="J81" s="32">
        <f t="shared" ref="J81:L81" si="41">J70+J80</f>
        <v>524.16</v>
      </c>
      <c r="K81" s="32"/>
      <c r="L81" s="32">
        <f t="shared" si="41"/>
        <v>100</v>
      </c>
    </row>
    <row r="82" spans="1:12" ht="38.2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74</v>
      </c>
      <c r="F82" s="43">
        <f>180+90+20</f>
        <v>290</v>
      </c>
      <c r="G82" s="43">
        <f>4.41+11.82+0.1</f>
        <v>16.330000000000002</v>
      </c>
      <c r="H82" s="43">
        <f>4.05+15.42</f>
        <v>19.47</v>
      </c>
      <c r="I82" s="43">
        <f>16.54+24.02+12</f>
        <v>52.56</v>
      </c>
      <c r="J82" s="43">
        <f>150.13+277.6+50</f>
        <v>477.73</v>
      </c>
      <c r="K82" s="44" t="s">
        <v>75</v>
      </c>
      <c r="L82" s="43">
        <f>28.72+57.38+6.8</f>
        <v>92.899999999999991</v>
      </c>
    </row>
    <row r="83" spans="1:12" ht="22.15" customHeight="1" x14ac:dyDescent="0.2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 x14ac:dyDescent="0.25">
      <c r="A84" s="23"/>
      <c r="B84" s="15"/>
      <c r="C84" s="11"/>
      <c r="D84" s="7" t="s">
        <v>22</v>
      </c>
      <c r="E84" s="42" t="s">
        <v>40</v>
      </c>
      <c r="F84" s="43">
        <v>200</v>
      </c>
      <c r="G84" s="43">
        <v>0.2</v>
      </c>
      <c r="H84" s="43"/>
      <c r="I84" s="43">
        <v>6.5</v>
      </c>
      <c r="J84" s="43">
        <v>26.8</v>
      </c>
      <c r="K84" s="44">
        <v>300.70999999999998</v>
      </c>
      <c r="L84" s="43">
        <v>3.5</v>
      </c>
    </row>
    <row r="85" spans="1:12" ht="15" x14ac:dyDescent="0.25">
      <c r="A85" s="23"/>
      <c r="B85" s="15"/>
      <c r="C85" s="11"/>
      <c r="D85" s="7" t="s">
        <v>23</v>
      </c>
      <c r="E85" s="42" t="s">
        <v>43</v>
      </c>
      <c r="F85" s="43">
        <v>30</v>
      </c>
      <c r="G85" s="43">
        <v>2.2799999999999998</v>
      </c>
      <c r="H85" s="43">
        <v>0.24</v>
      </c>
      <c r="I85" s="43">
        <v>14.58</v>
      </c>
      <c r="J85" s="43">
        <v>71</v>
      </c>
      <c r="K85" s="44">
        <v>299</v>
      </c>
      <c r="L85" s="43">
        <v>3.6</v>
      </c>
    </row>
    <row r="86" spans="1:12" ht="15" x14ac:dyDescent="0.25">
      <c r="A86" s="23"/>
      <c r="B86" s="15"/>
      <c r="C86" s="11"/>
      <c r="D86" s="7"/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520</v>
      </c>
      <c r="G89" s="19">
        <f t="shared" ref="G89" si="42">SUM(G82:G88)</f>
        <v>18.810000000000002</v>
      </c>
      <c r="H89" s="19">
        <f t="shared" ref="H89" si="43">SUM(H82:H88)</f>
        <v>19.709999999999997</v>
      </c>
      <c r="I89" s="19">
        <f t="shared" ref="I89" si="44">SUM(I82:I88)</f>
        <v>73.64</v>
      </c>
      <c r="J89" s="19">
        <f t="shared" ref="J89:L89" si="45">SUM(J82:J88)</f>
        <v>575.53</v>
      </c>
      <c r="K89" s="25"/>
      <c r="L89" s="19">
        <f t="shared" si="45"/>
        <v>99.999999999999986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 x14ac:dyDescent="0.25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5" x14ac:dyDescent="0.25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5" x14ac:dyDescent="0.2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5" x14ac:dyDescent="0.2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 x14ac:dyDescent="0.25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54" t="s">
        <v>4</v>
      </c>
      <c r="D100" s="55"/>
      <c r="E100" s="31"/>
      <c r="F100" s="32">
        <f>F89+F99</f>
        <v>520</v>
      </c>
      <c r="G100" s="32">
        <f t="shared" ref="G100" si="50">G89+G99</f>
        <v>18.810000000000002</v>
      </c>
      <c r="H100" s="32">
        <f t="shared" ref="H100" si="51">H89+H99</f>
        <v>19.709999999999997</v>
      </c>
      <c r="I100" s="32">
        <f t="shared" ref="I100" si="52">I89+I99</f>
        <v>73.64</v>
      </c>
      <c r="J100" s="32">
        <f t="shared" ref="J100:L100" si="53">J89+J99</f>
        <v>575.53</v>
      </c>
      <c r="K100" s="32"/>
      <c r="L100" s="32">
        <f t="shared" si="53"/>
        <v>99.999999999999986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53</v>
      </c>
      <c r="F101" s="43">
        <v>200</v>
      </c>
      <c r="G101" s="43">
        <v>8.3000000000000007</v>
      </c>
      <c r="H101" s="43">
        <v>5.4</v>
      </c>
      <c r="I101" s="43">
        <v>28.7</v>
      </c>
      <c r="J101" s="43">
        <v>184.5</v>
      </c>
      <c r="K101" s="43">
        <v>202.17</v>
      </c>
      <c r="L101" s="43">
        <v>32.4</v>
      </c>
    </row>
    <row r="102" spans="1:12" ht="25.5" x14ac:dyDescent="0.25">
      <c r="A102" s="23"/>
      <c r="B102" s="15"/>
      <c r="C102" s="11"/>
      <c r="D102" s="6" t="s">
        <v>41</v>
      </c>
      <c r="E102" s="42" t="s">
        <v>54</v>
      </c>
      <c r="F102" s="43">
        <f>10+15</f>
        <v>25</v>
      </c>
      <c r="G102" s="43">
        <f>0.1+3.5</f>
        <v>3.6</v>
      </c>
      <c r="H102" s="43">
        <f>5.2+4.4</f>
        <v>9.6000000000000014</v>
      </c>
      <c r="I102" s="43">
        <f>0.1</f>
        <v>0.1</v>
      </c>
      <c r="J102" s="43">
        <f>66.1+53.8</f>
        <v>119.89999999999999</v>
      </c>
      <c r="K102" s="43" t="s">
        <v>56</v>
      </c>
      <c r="L102" s="43">
        <f>14.3+18</f>
        <v>32.299999999999997</v>
      </c>
    </row>
    <row r="103" spans="1:12" ht="15" x14ac:dyDescent="0.25">
      <c r="A103" s="23"/>
      <c r="B103" s="15"/>
      <c r="C103" s="11"/>
      <c r="D103" s="7" t="s">
        <v>22</v>
      </c>
      <c r="E103" s="42" t="s">
        <v>42</v>
      </c>
      <c r="F103" s="43">
        <v>200</v>
      </c>
      <c r="G103" s="43">
        <v>0.24</v>
      </c>
      <c r="H103" s="43">
        <v>0.19</v>
      </c>
      <c r="I103" s="43">
        <v>12.83</v>
      </c>
      <c r="J103" s="43">
        <v>53.8</v>
      </c>
      <c r="K103" s="43">
        <v>300.73</v>
      </c>
      <c r="L103" s="43">
        <v>5</v>
      </c>
    </row>
    <row r="104" spans="1:12" ht="15" x14ac:dyDescent="0.25">
      <c r="A104" s="23"/>
      <c r="B104" s="15"/>
      <c r="C104" s="11"/>
      <c r="D104" s="7" t="s">
        <v>23</v>
      </c>
      <c r="E104" s="42" t="s">
        <v>50</v>
      </c>
      <c r="F104" s="43">
        <v>40</v>
      </c>
      <c r="G104" s="43">
        <v>3.28</v>
      </c>
      <c r="H104" s="43">
        <v>0.52</v>
      </c>
      <c r="I104" s="43">
        <v>21.9</v>
      </c>
      <c r="J104" s="43">
        <v>107.6</v>
      </c>
      <c r="K104" s="43">
        <v>600.54</v>
      </c>
      <c r="L104" s="43">
        <v>4.8</v>
      </c>
    </row>
    <row r="105" spans="1:12" ht="15" x14ac:dyDescent="0.25">
      <c r="A105" s="23"/>
      <c r="B105" s="15"/>
      <c r="C105" s="11"/>
      <c r="D105" s="7" t="s">
        <v>24</v>
      </c>
      <c r="E105" s="42" t="s">
        <v>55</v>
      </c>
      <c r="F105" s="43">
        <v>150</v>
      </c>
      <c r="G105" s="43">
        <v>0.45</v>
      </c>
      <c r="H105" s="43">
        <v>0.3</v>
      </c>
      <c r="I105" s="43">
        <v>21</v>
      </c>
      <c r="J105" s="43">
        <v>85.5</v>
      </c>
      <c r="K105" s="43">
        <v>977.05</v>
      </c>
      <c r="L105" s="43">
        <v>25.5</v>
      </c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3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615</v>
      </c>
      <c r="G108" s="19">
        <f t="shared" ref="G108:J108" si="54">SUM(G101:G107)</f>
        <v>15.87</v>
      </c>
      <c r="H108" s="19">
        <f t="shared" si="54"/>
        <v>16.010000000000002</v>
      </c>
      <c r="I108" s="19">
        <f t="shared" si="54"/>
        <v>84.53</v>
      </c>
      <c r="J108" s="19">
        <f t="shared" si="54"/>
        <v>551.29999999999995</v>
      </c>
      <c r="K108" s="25"/>
      <c r="L108" s="19">
        <f t="shared" ref="L108" si="55">SUM(L101:L107)</f>
        <v>99.999999999999986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 x14ac:dyDescent="0.25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5" x14ac:dyDescent="0.25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5" x14ac:dyDescent="0.2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 x14ac:dyDescent="0.25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 x14ac:dyDescent="0.2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 x14ac:dyDescent="0.25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5.75" thickBot="1" x14ac:dyDescent="0.25">
      <c r="A119" s="29">
        <f>A101</f>
        <v>2</v>
      </c>
      <c r="B119" s="30">
        <f>B101</f>
        <v>1</v>
      </c>
      <c r="C119" s="54" t="s">
        <v>4</v>
      </c>
      <c r="D119" s="55"/>
      <c r="E119" s="31"/>
      <c r="F119" s="32">
        <f>F108+F118</f>
        <v>615</v>
      </c>
      <c r="G119" s="32">
        <f t="shared" ref="G119" si="58">G108+G118</f>
        <v>15.87</v>
      </c>
      <c r="H119" s="32">
        <f t="shared" ref="H119" si="59">H108+H118</f>
        <v>16.010000000000002</v>
      </c>
      <c r="I119" s="32">
        <f t="shared" ref="I119" si="60">I108+I118</f>
        <v>84.53</v>
      </c>
      <c r="J119" s="32">
        <f t="shared" ref="J119:L119" si="61">J108+J118</f>
        <v>551.29999999999995</v>
      </c>
      <c r="K119" s="32"/>
      <c r="L119" s="32">
        <f t="shared" si="61"/>
        <v>99.999999999999986</v>
      </c>
    </row>
    <row r="120" spans="1:12" ht="25.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57</v>
      </c>
      <c r="F120" s="40">
        <f>100+160</f>
        <v>260</v>
      </c>
      <c r="G120" s="40">
        <f>7.56+5.4</f>
        <v>12.96</v>
      </c>
      <c r="H120" s="40">
        <f>9.02+4.9</f>
        <v>13.92</v>
      </c>
      <c r="I120" s="40">
        <f>3.04+27.9</f>
        <v>30.939999999999998</v>
      </c>
      <c r="J120" s="40">
        <f>156.92+146.8</f>
        <v>303.72000000000003</v>
      </c>
      <c r="K120" s="41" t="s">
        <v>76</v>
      </c>
      <c r="L120" s="40">
        <f>56.22+16.6</f>
        <v>72.819999999999993</v>
      </c>
    </row>
    <row r="121" spans="1:12" ht="15" x14ac:dyDescent="0.2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 x14ac:dyDescent="0.25">
      <c r="A122" s="14"/>
      <c r="B122" s="15"/>
      <c r="C122" s="11"/>
      <c r="D122" s="7" t="s">
        <v>22</v>
      </c>
      <c r="E122" s="42" t="s">
        <v>49</v>
      </c>
      <c r="F122" s="43">
        <v>200</v>
      </c>
      <c r="G122" s="43">
        <v>0.3</v>
      </c>
      <c r="H122" s="43" t="s">
        <v>62</v>
      </c>
      <c r="I122" s="43">
        <v>6.7</v>
      </c>
      <c r="J122" s="43">
        <v>27.9</v>
      </c>
      <c r="K122" s="44">
        <v>300.74</v>
      </c>
      <c r="L122" s="43">
        <v>4.9000000000000004</v>
      </c>
    </row>
    <row r="123" spans="1:12" ht="15" x14ac:dyDescent="0.25">
      <c r="A123" s="14"/>
      <c r="B123" s="15"/>
      <c r="C123" s="11"/>
      <c r="D123" s="7" t="s">
        <v>23</v>
      </c>
      <c r="E123" s="42" t="s">
        <v>66</v>
      </c>
      <c r="F123" s="43">
        <v>40</v>
      </c>
      <c r="G123" s="43">
        <v>3.28</v>
      </c>
      <c r="H123" s="43">
        <v>0.52</v>
      </c>
      <c r="I123" s="43">
        <v>21.9</v>
      </c>
      <c r="J123" s="43">
        <v>107.6</v>
      </c>
      <c r="K123" s="44">
        <v>600.54</v>
      </c>
      <c r="L123" s="43">
        <v>2.5</v>
      </c>
    </row>
    <row r="124" spans="1:12" ht="15" x14ac:dyDescent="0.2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6" t="s">
        <v>58</v>
      </c>
      <c r="E125" s="42" t="s">
        <v>48</v>
      </c>
      <c r="F125" s="43">
        <v>15</v>
      </c>
      <c r="G125" s="43">
        <v>0.98</v>
      </c>
      <c r="H125" s="43">
        <v>3.9</v>
      </c>
      <c r="I125" s="43">
        <v>9.15</v>
      </c>
      <c r="J125" s="43">
        <v>72.75</v>
      </c>
      <c r="K125" s="44">
        <v>83.02</v>
      </c>
      <c r="L125" s="43">
        <v>19.78</v>
      </c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515</v>
      </c>
      <c r="G127" s="19">
        <f t="shared" ref="G127:J127" si="62">SUM(G120:G126)</f>
        <v>17.520000000000003</v>
      </c>
      <c r="H127" s="19">
        <f t="shared" si="62"/>
        <v>18.34</v>
      </c>
      <c r="I127" s="19">
        <f t="shared" si="62"/>
        <v>68.69</v>
      </c>
      <c r="J127" s="19">
        <f t="shared" si="62"/>
        <v>511.97</v>
      </c>
      <c r="K127" s="25"/>
      <c r="L127" s="19">
        <f t="shared" ref="L127" si="63">SUM(L120:L126)</f>
        <v>100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 x14ac:dyDescent="0.25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5" x14ac:dyDescent="0.25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5" x14ac:dyDescent="0.2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 x14ac:dyDescent="0.25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 x14ac:dyDescent="0.2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 x14ac:dyDescent="0.25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5.75" thickBot="1" x14ac:dyDescent="0.25">
      <c r="A138" s="33">
        <f>A120</f>
        <v>2</v>
      </c>
      <c r="B138" s="33">
        <f>B120</f>
        <v>2</v>
      </c>
      <c r="C138" s="54" t="s">
        <v>4</v>
      </c>
      <c r="D138" s="55"/>
      <c r="E138" s="31"/>
      <c r="F138" s="32">
        <f>F127+F137</f>
        <v>515</v>
      </c>
      <c r="G138" s="32">
        <f t="shared" ref="G138" si="66">G127+G137</f>
        <v>17.520000000000003</v>
      </c>
      <c r="H138" s="32">
        <f t="shared" ref="H138" si="67">H127+H137</f>
        <v>18.34</v>
      </c>
      <c r="I138" s="32">
        <f t="shared" ref="I138" si="68">I127+I137</f>
        <v>68.69</v>
      </c>
      <c r="J138" s="32">
        <f t="shared" ref="J138:L138" si="69">J127+J137</f>
        <v>511.97</v>
      </c>
      <c r="K138" s="32"/>
      <c r="L138" s="32">
        <f t="shared" si="69"/>
        <v>100</v>
      </c>
    </row>
    <row r="139" spans="1:12" ht="38.2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77</v>
      </c>
      <c r="F139" s="40">
        <f>90+150+60</f>
        <v>300</v>
      </c>
      <c r="G139" s="40">
        <f>4.89+8.3+1</f>
        <v>14.190000000000001</v>
      </c>
      <c r="H139" s="40">
        <f>9.71+6.3+6.1</f>
        <v>22.11</v>
      </c>
      <c r="I139" s="40">
        <f>9.25+32+5.8</f>
        <v>47.05</v>
      </c>
      <c r="J139" s="40">
        <f>165.91+148+81.5</f>
        <v>395.40999999999997</v>
      </c>
      <c r="K139" s="41" t="s">
        <v>78</v>
      </c>
      <c r="L139" s="40">
        <f>61.2+15.5+12</f>
        <v>88.7</v>
      </c>
    </row>
    <row r="140" spans="1:12" ht="15" x14ac:dyDescent="0.25">
      <c r="A140" s="23"/>
      <c r="B140" s="15"/>
      <c r="C140" s="11"/>
      <c r="D140" s="6"/>
      <c r="E140" s="42"/>
      <c r="F140" s="42"/>
      <c r="G140" s="42"/>
      <c r="H140" s="42"/>
      <c r="I140" s="42"/>
      <c r="J140" s="42"/>
      <c r="K140" s="42"/>
      <c r="L140" s="42"/>
    </row>
    <row r="141" spans="1:12" ht="15" x14ac:dyDescent="0.25">
      <c r="A141" s="23"/>
      <c r="B141" s="15"/>
      <c r="C141" s="11"/>
      <c r="D141" s="7" t="s">
        <v>22</v>
      </c>
      <c r="E141" s="42" t="s">
        <v>40</v>
      </c>
      <c r="F141" s="43">
        <v>200</v>
      </c>
      <c r="G141" s="43">
        <v>0.2</v>
      </c>
      <c r="H141" s="43"/>
      <c r="I141" s="43">
        <v>6.5</v>
      </c>
      <c r="J141" s="43">
        <v>26.8</v>
      </c>
      <c r="K141" s="44">
        <v>300.70999999999998</v>
      </c>
      <c r="L141" s="43">
        <v>3.5</v>
      </c>
    </row>
    <row r="142" spans="1:12" ht="15.75" customHeight="1" x14ac:dyDescent="0.25">
      <c r="A142" s="23"/>
      <c r="B142" s="15"/>
      <c r="C142" s="11"/>
      <c r="D142" s="7" t="s">
        <v>23</v>
      </c>
      <c r="E142" s="42" t="s">
        <v>59</v>
      </c>
      <c r="F142" s="43">
        <f>40+20</f>
        <v>60</v>
      </c>
      <c r="G142" s="43">
        <f>3.28+1.46</f>
        <v>4.74</v>
      </c>
      <c r="H142" s="43">
        <f>0.52+0.26</f>
        <v>0.78</v>
      </c>
      <c r="I142" s="43">
        <f>21.9+7.28</f>
        <v>29.18</v>
      </c>
      <c r="J142" s="43">
        <f>107.6+37.4</f>
        <v>145</v>
      </c>
      <c r="K142" s="44" t="s">
        <v>79</v>
      </c>
      <c r="L142" s="43">
        <f>4.8+3</f>
        <v>7.8</v>
      </c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560</v>
      </c>
      <c r="G146" s="19">
        <f t="shared" ref="G146:J146" si="70">SUM(G139:G145)</f>
        <v>19.130000000000003</v>
      </c>
      <c r="H146" s="19">
        <f t="shared" si="70"/>
        <v>22.89</v>
      </c>
      <c r="I146" s="19">
        <f t="shared" si="70"/>
        <v>82.72999999999999</v>
      </c>
      <c r="J146" s="19">
        <f t="shared" si="70"/>
        <v>567.21</v>
      </c>
      <c r="K146" s="25"/>
      <c r="L146" s="19">
        <f t="shared" ref="L146" si="71">SUM(L139:L145)</f>
        <v>100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 x14ac:dyDescent="0.25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5" x14ac:dyDescent="0.25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5" x14ac:dyDescent="0.2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 x14ac:dyDescent="0.25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 x14ac:dyDescent="0.2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 x14ac:dyDescent="0.25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5.75" thickBot="1" x14ac:dyDescent="0.25">
      <c r="A157" s="29">
        <f>A139</f>
        <v>2</v>
      </c>
      <c r="B157" s="30">
        <f>B139</f>
        <v>3</v>
      </c>
      <c r="C157" s="54" t="s">
        <v>4</v>
      </c>
      <c r="D157" s="55"/>
      <c r="E157" s="31"/>
      <c r="F157" s="32">
        <f>F146+F156</f>
        <v>560</v>
      </c>
      <c r="G157" s="32">
        <f t="shared" ref="G157" si="74">G146+G156</f>
        <v>19.130000000000003</v>
      </c>
      <c r="H157" s="32">
        <f t="shared" ref="H157" si="75">H146+H156</f>
        <v>22.89</v>
      </c>
      <c r="I157" s="32">
        <f t="shared" ref="I157" si="76">I146+I156</f>
        <v>82.72999999999999</v>
      </c>
      <c r="J157" s="32">
        <f t="shared" ref="J157:L157" si="77">J146+J156</f>
        <v>567.21</v>
      </c>
      <c r="K157" s="32"/>
      <c r="L157" s="32">
        <f t="shared" si="77"/>
        <v>100</v>
      </c>
    </row>
    <row r="158" spans="1:12" ht="25.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80</v>
      </c>
      <c r="F158" s="40">
        <f>60+180</f>
        <v>240</v>
      </c>
      <c r="G158" s="40">
        <f>0.86+13.3</f>
        <v>14.16</v>
      </c>
      <c r="H158" s="40">
        <f>3.05+12.1</f>
        <v>15.149999999999999</v>
      </c>
      <c r="I158" s="40">
        <f>5.02+27.2</f>
        <v>32.22</v>
      </c>
      <c r="J158" s="40">
        <f>50.91+258.6</f>
        <v>309.51</v>
      </c>
      <c r="K158" s="41" t="s">
        <v>81</v>
      </c>
      <c r="L158" s="40">
        <f>8.4+78.8</f>
        <v>87.2</v>
      </c>
    </row>
    <row r="159" spans="1:12" ht="15" x14ac:dyDescent="0.2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7" t="s">
        <v>22</v>
      </c>
      <c r="E160" s="42" t="s">
        <v>60</v>
      </c>
      <c r="F160" s="43">
        <v>200</v>
      </c>
      <c r="G160" s="43">
        <v>0.24</v>
      </c>
      <c r="H160" s="43">
        <v>0.19</v>
      </c>
      <c r="I160" s="43">
        <v>12.83</v>
      </c>
      <c r="J160" s="43">
        <v>53.38</v>
      </c>
      <c r="K160" s="44">
        <v>300.73</v>
      </c>
      <c r="L160" s="43">
        <v>5</v>
      </c>
    </row>
    <row r="161" spans="1:12" ht="25.5" x14ac:dyDescent="0.25">
      <c r="A161" s="23"/>
      <c r="B161" s="15"/>
      <c r="C161" s="11"/>
      <c r="D161" s="7" t="s">
        <v>23</v>
      </c>
      <c r="E161" s="42" t="s">
        <v>46</v>
      </c>
      <c r="F161" s="43">
        <f>40+20</f>
        <v>60</v>
      </c>
      <c r="G161" s="43">
        <f>3.28+1.46</f>
        <v>4.74</v>
      </c>
      <c r="H161" s="43">
        <f>0.52+0.26</f>
        <v>0.78</v>
      </c>
      <c r="I161" s="43">
        <f>21.9+7.28</f>
        <v>29.18</v>
      </c>
      <c r="J161" s="43">
        <f>107.6+37.4</f>
        <v>145</v>
      </c>
      <c r="K161" s="44" t="s">
        <v>82</v>
      </c>
      <c r="L161" s="43">
        <f>4.8+3</f>
        <v>7.8</v>
      </c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500</v>
      </c>
      <c r="G165" s="19">
        <f t="shared" ref="G165:J165" si="78">SUM(G158:G164)</f>
        <v>19.14</v>
      </c>
      <c r="H165" s="19">
        <f t="shared" si="78"/>
        <v>16.119999999999997</v>
      </c>
      <c r="I165" s="19">
        <f t="shared" si="78"/>
        <v>74.22999999999999</v>
      </c>
      <c r="J165" s="19">
        <f t="shared" si="78"/>
        <v>507.89</v>
      </c>
      <c r="K165" s="25"/>
      <c r="L165" s="19">
        <f t="shared" ref="L165" si="79">SUM(L158:L164)</f>
        <v>100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 x14ac:dyDescent="0.25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5" x14ac:dyDescent="0.25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5" x14ac:dyDescent="0.2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 x14ac:dyDescent="0.25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5" x14ac:dyDescent="0.2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 x14ac:dyDescent="0.25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5.75" thickBot="1" x14ac:dyDescent="0.25">
      <c r="A176" s="29">
        <f>A158</f>
        <v>2</v>
      </c>
      <c r="B176" s="30">
        <f>B158</f>
        <v>4</v>
      </c>
      <c r="C176" s="54" t="s">
        <v>4</v>
      </c>
      <c r="D176" s="55"/>
      <c r="E176" s="31"/>
      <c r="F176" s="32">
        <f>F165+F175</f>
        <v>500</v>
      </c>
      <c r="G176" s="32">
        <f t="shared" ref="G176" si="82">G165+G175</f>
        <v>19.14</v>
      </c>
      <c r="H176" s="32">
        <f t="shared" ref="H176" si="83">H165+H175</f>
        <v>16.119999999999997</v>
      </c>
      <c r="I176" s="32">
        <f t="shared" ref="I176" si="84">I165+I175</f>
        <v>74.22999999999999</v>
      </c>
      <c r="J176" s="32">
        <f t="shared" ref="J176:L176" si="85">J165+J175</f>
        <v>507.89</v>
      </c>
      <c r="K176" s="32"/>
      <c r="L176" s="32">
        <f t="shared" si="85"/>
        <v>100</v>
      </c>
    </row>
    <row r="177" spans="1:12" ht="38.2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83</v>
      </c>
      <c r="F177" s="40">
        <f>60+150+40</f>
        <v>250</v>
      </c>
      <c r="G177" s="40">
        <f>0.91+7+4.8</f>
        <v>12.71</v>
      </c>
      <c r="H177" s="40">
        <f>2.8+8.9+4</f>
        <v>15.7</v>
      </c>
      <c r="I177" s="40">
        <f>4.43+34.8+0.3</f>
        <v>39.529999999999994</v>
      </c>
      <c r="J177" s="40">
        <f>46.8+226.8+56.6</f>
        <v>330.20000000000005</v>
      </c>
      <c r="K177" s="41" t="s">
        <v>84</v>
      </c>
      <c r="L177" s="40">
        <f>17.6+26.52+19</f>
        <v>63.120000000000005</v>
      </c>
    </row>
    <row r="178" spans="1:12" ht="15" x14ac:dyDescent="0.2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 x14ac:dyDescent="0.25">
      <c r="A179" s="23"/>
      <c r="B179" s="15"/>
      <c r="C179" s="11"/>
      <c r="D179" s="7" t="s">
        <v>22</v>
      </c>
      <c r="E179" s="42" t="s">
        <v>40</v>
      </c>
      <c r="F179" s="43">
        <v>200</v>
      </c>
      <c r="G179" s="43">
        <v>0.3</v>
      </c>
      <c r="H179" s="43"/>
      <c r="I179" s="43">
        <v>6.7</v>
      </c>
      <c r="J179" s="43">
        <v>27.9</v>
      </c>
      <c r="K179" s="44">
        <v>300.74</v>
      </c>
      <c r="L179" s="43">
        <v>7.5</v>
      </c>
    </row>
    <row r="180" spans="1:12" ht="15" x14ac:dyDescent="0.25">
      <c r="A180" s="23"/>
      <c r="B180" s="15"/>
      <c r="C180" s="11"/>
      <c r="D180" s="7" t="s">
        <v>23</v>
      </c>
      <c r="E180" s="42" t="s">
        <v>66</v>
      </c>
      <c r="F180" s="43">
        <v>30</v>
      </c>
      <c r="G180" s="43">
        <v>2.2999999999999998</v>
      </c>
      <c r="H180" s="43">
        <v>0.2</v>
      </c>
      <c r="I180" s="43">
        <v>14.6</v>
      </c>
      <c r="J180" s="43">
        <v>71</v>
      </c>
      <c r="K180" s="44">
        <v>299</v>
      </c>
      <c r="L180" s="43">
        <v>3.6</v>
      </c>
    </row>
    <row r="181" spans="1:12" ht="15" x14ac:dyDescent="0.2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 t="s">
        <v>58</v>
      </c>
      <c r="E182" s="42" t="s">
        <v>48</v>
      </c>
      <c r="F182" s="43">
        <v>36</v>
      </c>
      <c r="G182" s="43">
        <v>0.23</v>
      </c>
      <c r="H182" s="43">
        <v>0.05</v>
      </c>
      <c r="I182" s="43">
        <v>6.58</v>
      </c>
      <c r="J182" s="43">
        <v>50.1</v>
      </c>
      <c r="K182" s="43">
        <v>983.02</v>
      </c>
      <c r="L182" s="43">
        <v>25.78</v>
      </c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3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516</v>
      </c>
      <c r="G184" s="19">
        <f t="shared" ref="G184:J184" si="86">SUM(G177:G183)</f>
        <v>15.540000000000003</v>
      </c>
      <c r="H184" s="19">
        <f t="shared" si="86"/>
        <v>15.95</v>
      </c>
      <c r="I184" s="19">
        <f t="shared" si="86"/>
        <v>67.41</v>
      </c>
      <c r="J184" s="19">
        <f t="shared" si="86"/>
        <v>479.20000000000005</v>
      </c>
      <c r="K184" s="25"/>
      <c r="L184" s="19">
        <f t="shared" ref="L184" si="87">SUM(L177:L183)</f>
        <v>100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 x14ac:dyDescent="0.25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5" x14ac:dyDescent="0.25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5" x14ac:dyDescent="0.2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 x14ac:dyDescent="0.2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 x14ac:dyDescent="0.25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5.75" thickBot="1" x14ac:dyDescent="0.25">
      <c r="A195" s="29">
        <f>A177</f>
        <v>2</v>
      </c>
      <c r="B195" s="30">
        <f>B177</f>
        <v>5</v>
      </c>
      <c r="C195" s="54" t="s">
        <v>4</v>
      </c>
      <c r="D195" s="55"/>
      <c r="E195" s="31"/>
      <c r="F195" s="32">
        <f>F184+F194</f>
        <v>516</v>
      </c>
      <c r="G195" s="32">
        <f t="shared" ref="G195" si="90">G184+G194</f>
        <v>15.540000000000003</v>
      </c>
      <c r="H195" s="32">
        <f t="shared" ref="H195" si="91">H184+H194</f>
        <v>15.95</v>
      </c>
      <c r="I195" s="32">
        <f t="shared" ref="I195" si="92">I184+I194</f>
        <v>67.41</v>
      </c>
      <c r="J195" s="32">
        <f t="shared" ref="J195:L195" si="93">J184+J194</f>
        <v>479.20000000000005</v>
      </c>
      <c r="K195" s="32"/>
      <c r="L195" s="32">
        <f t="shared" si="93"/>
        <v>100</v>
      </c>
    </row>
    <row r="196" spans="1:12" ht="13.5" thickBot="1" x14ac:dyDescent="0.25">
      <c r="A196" s="27"/>
      <c r="B196" s="28"/>
      <c r="C196" s="56" t="s">
        <v>5</v>
      </c>
      <c r="D196" s="56"/>
      <c r="E196" s="56"/>
      <c r="F196" s="34">
        <f>(F24+F43+F62+F81+F100+F119+F138+F157+F176+F195)/(IF(F24=0,0,1)+IF(F43=0,0,1)+IF(F62=0,0,1)+IF(F81=0,0,1)+IF(F100=0,0,1)+IF(F119=0,0,1)+IF(F138=0,0,1)+IF(F157=0,0,1)+IF(F176=0,0,1)+IF(F195=0,0,1))</f>
        <v>534.29999999999995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17.442999999999998</v>
      </c>
      <c r="H196" s="34">
        <f t="shared" si="94"/>
        <v>17.598000000000003</v>
      </c>
      <c r="I196" s="34">
        <f t="shared" si="94"/>
        <v>73.750999999999991</v>
      </c>
      <c r="J196" s="34">
        <f t="shared" si="94"/>
        <v>528.73400000000004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100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0866141732283472" right="0.70866141732283472" top="0.74803149606299213" bottom="0.74803149606299213" header="0.31496062992125984" footer="0.31496062992125984"/>
  <pageSetup paperSize="9"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2025-12-26T01:02:26Z</cp:lastPrinted>
  <dcterms:created xsi:type="dcterms:W3CDTF">2022-05-16T14:23:56Z</dcterms:created>
  <dcterms:modified xsi:type="dcterms:W3CDTF">2026-08-31T19:55:03Z</dcterms:modified>
</cp:coreProperties>
</file>